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eter Lynch\Dropbox\ASM Content Creation\Working Capital\"/>
    </mc:Choice>
  </mc:AlternateContent>
  <xr:revisionPtr revIDLastSave="0" documentId="13_ncr:1_{DCF36327-E44D-4450-A1F9-4687A0F59304}" xr6:coauthVersionLast="47" xr6:coauthVersionMax="47" xr10:uidLastSave="{00000000-0000-0000-0000-000000000000}"/>
  <bookViews>
    <workbookView xWindow="-110" yWindow="-110" windowWidth="38620" windowHeight="21100" xr2:uid="{00000000-000D-0000-FFFF-FFFF00000000}"/>
  </bookViews>
  <sheets>
    <sheet name="ToC" sheetId="11" r:id="rId1"/>
    <sheet name="Output" sheetId="13" r:id="rId2"/>
    <sheet name="Working Capital Model" sheetId="10"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13" l="1"/>
  <c r="G99" i="13" s="1"/>
  <c r="H99" i="13" s="1"/>
  <c r="I99" i="13" s="1"/>
  <c r="J99" i="13" s="1"/>
  <c r="K99" i="13" s="1"/>
  <c r="L99" i="13" s="1"/>
  <c r="M99" i="13" s="1"/>
  <c r="N99" i="13" s="1"/>
  <c r="O99" i="13" s="1"/>
  <c r="P99" i="13" s="1"/>
  <c r="Q99" i="13" s="1"/>
  <c r="R99" i="13" s="1"/>
  <c r="G90" i="13"/>
  <c r="H90" i="13" s="1"/>
  <c r="I90" i="13" s="1"/>
  <c r="J90" i="13" s="1"/>
  <c r="K90" i="13" s="1"/>
  <c r="L90" i="13" s="1"/>
  <c r="M90" i="13" s="1"/>
  <c r="N90" i="13" s="1"/>
  <c r="O90" i="13" s="1"/>
  <c r="P90" i="13" s="1"/>
  <c r="Q90" i="13" s="1"/>
  <c r="R90" i="13" s="1"/>
  <c r="F90" i="13"/>
  <c r="O8" i="13"/>
  <c r="O10" i="13" s="1"/>
  <c r="G43" i="10"/>
  <c r="G28" i="10"/>
  <c r="G47" i="10"/>
  <c r="G102" i="10"/>
  <c r="G72" i="10"/>
  <c r="F10" i="13"/>
  <c r="G62" i="10"/>
  <c r="J62" i="10" s="1"/>
  <c r="G51" i="10" l="1"/>
  <c r="G152" i="10" l="1"/>
  <c r="L152" i="10" s="1"/>
  <c r="L27" i="10"/>
  <c r="B9" i="11"/>
  <c r="K27" i="10"/>
  <c r="G23" i="10"/>
  <c r="G9" i="10"/>
  <c r="G8" i="10"/>
  <c r="S45" i="13"/>
  <c r="S46" i="13"/>
  <c r="S47" i="13"/>
  <c r="S51" i="13"/>
  <c r="S58" i="13"/>
  <c r="D12" i="13"/>
  <c r="D60" i="13" s="1"/>
  <c r="D41" i="13"/>
  <c r="K34" i="10"/>
  <c r="J34" i="10"/>
  <c r="K142" i="10"/>
  <c r="J142" i="10"/>
  <c r="L28" i="10"/>
  <c r="M28" i="10"/>
  <c r="N28" i="10"/>
  <c r="O28" i="10"/>
  <c r="P28" i="10"/>
  <c r="Q28" i="10"/>
  <c r="R28" i="10"/>
  <c r="S28" i="10"/>
  <c r="T28" i="10"/>
  <c r="U28" i="10"/>
  <c r="V28" i="10"/>
  <c r="W28" i="10"/>
  <c r="X28" i="10"/>
  <c r="Y28" i="10"/>
  <c r="K28" i="10"/>
  <c r="L129" i="10"/>
  <c r="M129" i="10"/>
  <c r="N129" i="10"/>
  <c r="O129" i="10"/>
  <c r="P129" i="10"/>
  <c r="Q129" i="10"/>
  <c r="R129" i="10"/>
  <c r="S129" i="10"/>
  <c r="T129" i="10"/>
  <c r="U129" i="10"/>
  <c r="V129" i="10"/>
  <c r="W129" i="10"/>
  <c r="X129" i="10"/>
  <c r="Y129" i="10"/>
  <c r="K144" i="10"/>
  <c r="L8" i="10" l="1"/>
  <c r="E16" i="13" s="1"/>
  <c r="X152" i="10"/>
  <c r="W152" i="10"/>
  <c r="V152" i="10"/>
  <c r="T152" i="10"/>
  <c r="R152" i="10"/>
  <c r="Q152" i="10"/>
  <c r="K152" i="10"/>
  <c r="Y152" i="10"/>
  <c r="U152" i="10"/>
  <c r="S152" i="10"/>
  <c r="P152" i="10"/>
  <c r="O152" i="10"/>
  <c r="N152" i="10"/>
  <c r="M152" i="10"/>
  <c r="S48" i="13"/>
  <c r="S53" i="13" s="1"/>
  <c r="N27" i="10"/>
  <c r="M27" i="10"/>
  <c r="M8" i="10" s="1"/>
  <c r="F16" i="13" s="1"/>
  <c r="R9" i="10"/>
  <c r="K17" i="13" s="1"/>
  <c r="P9" i="10"/>
  <c r="I17" i="13" s="1"/>
  <c r="V9" i="10"/>
  <c r="O17" i="13" s="1"/>
  <c r="S9" i="10"/>
  <c r="L17" i="13" s="1"/>
  <c r="M9" i="10"/>
  <c r="F17" i="13" s="1"/>
  <c r="Y9" i="10"/>
  <c r="R17" i="13" s="1"/>
  <c r="X9" i="10"/>
  <c r="Q17" i="13" s="1"/>
  <c r="U9" i="10"/>
  <c r="N17" i="13" s="1"/>
  <c r="L9" i="10"/>
  <c r="E17" i="13" s="1"/>
  <c r="K8" i="10"/>
  <c r="D16" i="13" s="1"/>
  <c r="O9" i="10"/>
  <c r="H17" i="13" s="1"/>
  <c r="N9" i="10"/>
  <c r="G17" i="13" s="1"/>
  <c r="K9" i="10"/>
  <c r="N8" i="10" l="1"/>
  <c r="G16" i="13" s="1"/>
  <c r="O27" i="10"/>
  <c r="O8" i="10" s="1"/>
  <c r="H16" i="13" s="1"/>
  <c r="P27" i="10"/>
  <c r="Q27" i="10"/>
  <c r="R27" i="10"/>
  <c r="D17" i="13"/>
  <c r="T17" i="13"/>
  <c r="K13" i="10"/>
  <c r="K12" i="10" s="1"/>
  <c r="Q9" i="10"/>
  <c r="J17" i="13" s="1"/>
  <c r="R8" i="10" l="1"/>
  <c r="K16" i="13" s="1"/>
  <c r="Q8" i="10"/>
  <c r="J16" i="13" s="1"/>
  <c r="P8" i="10"/>
  <c r="I16" i="13" s="1"/>
  <c r="S27" i="10"/>
  <c r="K23" i="10"/>
  <c r="K87" i="10"/>
  <c r="W9" i="10"/>
  <c r="P17" i="13" s="1"/>
  <c r="T9" i="10"/>
  <c r="M17" i="13" s="1"/>
  <c r="S8" i="10" l="1"/>
  <c r="L16" i="13" s="1"/>
  <c r="T27" i="10"/>
  <c r="T8" i="10" s="1"/>
  <c r="M16" i="13" s="1"/>
  <c r="K22" i="10"/>
  <c r="K88" i="10"/>
  <c r="U27" i="10" l="1"/>
  <c r="U8" i="10" s="1"/>
  <c r="N16" i="13" s="1"/>
  <c r="V27" i="10" l="1"/>
  <c r="V8" i="10" s="1"/>
  <c r="O16" i="13" s="1"/>
  <c r="W27" i="10" l="1"/>
  <c r="W8" i="10" s="1"/>
  <c r="P16" i="13" s="1"/>
  <c r="Y27" i="10" l="1"/>
  <c r="Y31" i="10" s="1"/>
  <c r="X27" i="10"/>
  <c r="X31" i="10" s="1"/>
  <c r="X8" i="10" l="1"/>
  <c r="Q16" i="13" s="1"/>
  <c r="Y8" i="10"/>
  <c r="R16" i="13" s="1"/>
  <c r="T16" i="13" l="1"/>
  <c r="J72" i="10"/>
  <c r="L4" i="10"/>
  <c r="E12" i="13" l="1"/>
  <c r="E60" i="13" s="1"/>
  <c r="E41" i="13"/>
  <c r="L142" i="10"/>
  <c r="L34" i="10"/>
  <c r="M4" i="10"/>
  <c r="J149" i="10"/>
  <c r="J76" i="10"/>
  <c r="F41" i="13" l="1"/>
  <c r="F12" i="13"/>
  <c r="F60" i="13" s="1"/>
  <c r="M142" i="10"/>
  <c r="M34" i="10"/>
  <c r="Y113" i="10" l="1"/>
  <c r="Y13" i="10"/>
  <c r="Y12" i="10" s="1"/>
  <c r="Y87" i="10" s="1"/>
  <c r="L56" i="10"/>
  <c r="M56" i="10" s="1"/>
  <c r="N56" i="10" s="1"/>
  <c r="O56" i="10" s="1"/>
  <c r="P56" i="10" s="1"/>
  <c r="Q56" i="10" s="1"/>
  <c r="R56" i="10" s="1"/>
  <c r="S56" i="10" s="1"/>
  <c r="T56" i="10" s="1"/>
  <c r="U56" i="10" s="1"/>
  <c r="V56" i="10" s="1"/>
  <c r="W56" i="10" s="1"/>
  <c r="X56" i="10" s="1"/>
  <c r="Y56" i="10" s="1"/>
  <c r="X13" i="10"/>
  <c r="X12" i="10" s="1"/>
  <c r="X113" i="10"/>
  <c r="W113" i="10"/>
  <c r="V113" i="10"/>
  <c r="U113" i="10"/>
  <c r="T113" i="10"/>
  <c r="S113" i="10"/>
  <c r="R113" i="10"/>
  <c r="Q113" i="10"/>
  <c r="P113" i="10"/>
  <c r="O113" i="10"/>
  <c r="N113" i="10"/>
  <c r="N4" i="10"/>
  <c r="K36" i="10"/>
  <c r="D26" i="13" l="1"/>
  <c r="K43" i="10"/>
  <c r="D19" i="13"/>
  <c r="K47" i="10"/>
  <c r="G12" i="13"/>
  <c r="G60" i="13" s="1"/>
  <c r="G41" i="13"/>
  <c r="N142" i="10"/>
  <c r="N34" i="10"/>
  <c r="N98" i="10" s="1"/>
  <c r="X87" i="10"/>
  <c r="O4" i="10"/>
  <c r="X36" i="10"/>
  <c r="Y36" i="10"/>
  <c r="J98" i="10"/>
  <c r="J91" i="10"/>
  <c r="J84" i="10"/>
  <c r="J60" i="10"/>
  <c r="K76" i="10"/>
  <c r="K105" i="10"/>
  <c r="M113" i="10"/>
  <c r="L113" i="10"/>
  <c r="K113" i="10"/>
  <c r="J103" i="10"/>
  <c r="J71" i="10" s="1"/>
  <c r="J74" i="10" s="1"/>
  <c r="J89" i="10"/>
  <c r="K86" i="10" s="1"/>
  <c r="K89" i="10" s="1"/>
  <c r="D46" i="13" s="1"/>
  <c r="K129" i="10"/>
  <c r="J140" i="10"/>
  <c r="K139" i="10" s="1"/>
  <c r="J105" i="10"/>
  <c r="J96" i="10"/>
  <c r="K93" i="10" s="1"/>
  <c r="J41" i="10"/>
  <c r="D28" i="13" l="1"/>
  <c r="N60" i="10"/>
  <c r="N105" i="10"/>
  <c r="N91" i="10"/>
  <c r="N84" i="10"/>
  <c r="R26" i="13"/>
  <c r="Y43" i="10"/>
  <c r="Q26" i="13"/>
  <c r="X43" i="10"/>
  <c r="R19" i="13"/>
  <c r="Y47" i="10"/>
  <c r="Q19" i="13"/>
  <c r="X47" i="10"/>
  <c r="H41" i="13"/>
  <c r="H12" i="13"/>
  <c r="H60" i="13" s="1"/>
  <c r="O142" i="10"/>
  <c r="O34" i="10"/>
  <c r="O91" i="10" s="1"/>
  <c r="P4" i="10"/>
  <c r="W13" i="10"/>
  <c r="V13" i="10"/>
  <c r="L76" i="10"/>
  <c r="O98" i="10"/>
  <c r="O105" i="10"/>
  <c r="O84" i="10"/>
  <c r="K60" i="10"/>
  <c r="K100" i="10"/>
  <c r="K91" i="10"/>
  <c r="K84" i="10"/>
  <c r="K98" i="10"/>
  <c r="L105" i="10"/>
  <c r="L86" i="10"/>
  <c r="J63" i="10"/>
  <c r="K63" i="10"/>
  <c r="Q28" i="13" l="1"/>
  <c r="R28" i="13"/>
  <c r="O60" i="10"/>
  <c r="I12" i="13"/>
  <c r="I60" i="13" s="1"/>
  <c r="I41" i="13"/>
  <c r="P142" i="10"/>
  <c r="P34" i="10"/>
  <c r="P98" i="10" s="1"/>
  <c r="Q4" i="10"/>
  <c r="V12" i="10"/>
  <c r="V36" i="10"/>
  <c r="W36" i="10"/>
  <c r="W12" i="10"/>
  <c r="M76" i="10"/>
  <c r="P60" i="10"/>
  <c r="P91" i="10"/>
  <c r="J65" i="10"/>
  <c r="J69" i="10" s="1"/>
  <c r="L98" i="10"/>
  <c r="L84" i="10"/>
  <c r="L91" i="10"/>
  <c r="L60" i="10"/>
  <c r="K118" i="10"/>
  <c r="P84" i="10" l="1"/>
  <c r="P105" i="10"/>
  <c r="P26" i="13"/>
  <c r="W43" i="10"/>
  <c r="O26" i="13"/>
  <c r="V43" i="10"/>
  <c r="P19" i="13"/>
  <c r="W47" i="10"/>
  <c r="O19" i="13"/>
  <c r="V47" i="10"/>
  <c r="J41" i="13"/>
  <c r="J12" i="13"/>
  <c r="J60" i="13" s="1"/>
  <c r="Q142" i="10"/>
  <c r="Q34" i="10"/>
  <c r="Q98" i="10" s="1"/>
  <c r="R4" i="10"/>
  <c r="U13" i="10"/>
  <c r="T13" i="10"/>
  <c r="W87" i="10"/>
  <c r="V87" i="10"/>
  <c r="N76" i="10"/>
  <c r="Q60" i="10"/>
  <c r="Q91" i="10"/>
  <c r="M98" i="10"/>
  <c r="M84" i="10"/>
  <c r="M91" i="10"/>
  <c r="M60" i="10"/>
  <c r="M105" i="10"/>
  <c r="O28" i="13" l="1"/>
  <c r="P28" i="13"/>
  <c r="Q105" i="10"/>
  <c r="Q84" i="10"/>
  <c r="K41" i="13"/>
  <c r="K12" i="13"/>
  <c r="K60" i="13" s="1"/>
  <c r="R142" i="10"/>
  <c r="R34" i="10"/>
  <c r="R98" i="10" s="1"/>
  <c r="S4" i="10"/>
  <c r="U12" i="10"/>
  <c r="U36" i="10"/>
  <c r="T12" i="10"/>
  <c r="T36" i="10"/>
  <c r="O76" i="10"/>
  <c r="J77" i="10"/>
  <c r="M26" i="13" l="1"/>
  <c r="T43" i="10"/>
  <c r="N26" i="13"/>
  <c r="U43" i="10"/>
  <c r="M19" i="13"/>
  <c r="T47" i="10"/>
  <c r="N19" i="13"/>
  <c r="U47" i="10"/>
  <c r="L12" i="13"/>
  <c r="L60" i="13" s="1"/>
  <c r="L41" i="13"/>
  <c r="R60" i="10"/>
  <c r="R91" i="10"/>
  <c r="R105" i="10"/>
  <c r="S142" i="10"/>
  <c r="S34" i="10"/>
  <c r="R84" i="10"/>
  <c r="T4" i="10"/>
  <c r="S13" i="10"/>
  <c r="T87" i="10"/>
  <c r="R13" i="10"/>
  <c r="U87" i="10"/>
  <c r="P76" i="10"/>
  <c r="S98" i="10"/>
  <c r="S105" i="10"/>
  <c r="S84" i="10"/>
  <c r="S60" i="10"/>
  <c r="S91" i="10"/>
  <c r="J78" i="10"/>
  <c r="J80" i="10" s="1"/>
  <c r="J82" i="10" s="1"/>
  <c r="N28" i="13" l="1"/>
  <c r="M28" i="13"/>
  <c r="M41" i="13"/>
  <c r="M12" i="13"/>
  <c r="M60" i="13" s="1"/>
  <c r="T142" i="10"/>
  <c r="T34" i="10"/>
  <c r="U4" i="10"/>
  <c r="R12" i="10"/>
  <c r="R36" i="10"/>
  <c r="S12" i="10"/>
  <c r="S36" i="10"/>
  <c r="Q76" i="10"/>
  <c r="T98" i="10"/>
  <c r="T105" i="10"/>
  <c r="T84" i="10"/>
  <c r="T60" i="10"/>
  <c r="T91" i="10"/>
  <c r="L26" i="13" l="1"/>
  <c r="S43" i="10"/>
  <c r="K26" i="13"/>
  <c r="R43" i="10"/>
  <c r="L19" i="13"/>
  <c r="S47" i="10"/>
  <c r="K19" i="13"/>
  <c r="R47" i="10"/>
  <c r="N41" i="13"/>
  <c r="N12" i="13"/>
  <c r="N60" i="13" s="1"/>
  <c r="U142" i="10"/>
  <c r="U34" i="10"/>
  <c r="U91" i="10" s="1"/>
  <c r="V4" i="10"/>
  <c r="S87" i="10"/>
  <c r="R87" i="10"/>
  <c r="Q13" i="10"/>
  <c r="P13" i="10"/>
  <c r="R76" i="10"/>
  <c r="U98" i="10"/>
  <c r="U60" i="10"/>
  <c r="U84" i="10" l="1"/>
  <c r="U105" i="10"/>
  <c r="K28" i="13"/>
  <c r="L28" i="13"/>
  <c r="O12" i="13"/>
  <c r="O60" i="13" s="1"/>
  <c r="O41" i="13"/>
  <c r="V142" i="10"/>
  <c r="V34" i="10"/>
  <c r="V98" i="10" s="1"/>
  <c r="W4" i="10"/>
  <c r="P12" i="10"/>
  <c r="P36" i="10"/>
  <c r="Q12" i="10"/>
  <c r="Q36" i="10"/>
  <c r="S76" i="10"/>
  <c r="V84" i="10"/>
  <c r="V105" i="10"/>
  <c r="V91" i="10"/>
  <c r="V60" i="10"/>
  <c r="J26" i="13" l="1"/>
  <c r="Q43" i="10"/>
  <c r="I26" i="13"/>
  <c r="P43" i="10"/>
  <c r="J19" i="13"/>
  <c r="Q47" i="10"/>
  <c r="I19" i="13"/>
  <c r="P47" i="10"/>
  <c r="P12" i="13"/>
  <c r="P60" i="13" s="1"/>
  <c r="P41" i="13"/>
  <c r="X23" i="10"/>
  <c r="Y23" i="10"/>
  <c r="W142" i="10"/>
  <c r="W34" i="10"/>
  <c r="W98" i="10" s="1"/>
  <c r="X4" i="10"/>
  <c r="O13" i="10"/>
  <c r="Q87" i="10"/>
  <c r="N13" i="10"/>
  <c r="P87" i="10"/>
  <c r="T76" i="10"/>
  <c r="W105" i="10"/>
  <c r="W60" i="10"/>
  <c r="W91" i="10"/>
  <c r="J28" i="13" l="1"/>
  <c r="I28" i="13"/>
  <c r="X88" i="10"/>
  <c r="Q41" i="13"/>
  <c r="Q12" i="13"/>
  <c r="Q60" i="13" s="1"/>
  <c r="X22" i="10"/>
  <c r="Y88" i="10"/>
  <c r="Y22" i="10"/>
  <c r="W84" i="10"/>
  <c r="X142" i="10"/>
  <c r="X34" i="10"/>
  <c r="Y4" i="10"/>
  <c r="N36" i="10"/>
  <c r="N12" i="10"/>
  <c r="L13" i="10"/>
  <c r="O36" i="10"/>
  <c r="O12" i="10"/>
  <c r="Q23" i="10" s="1"/>
  <c r="U76" i="10"/>
  <c r="H26" i="13" l="1"/>
  <c r="O43" i="10"/>
  <c r="G26" i="13"/>
  <c r="N43" i="10"/>
  <c r="Q22" i="10"/>
  <c r="H19" i="13"/>
  <c r="O47" i="10"/>
  <c r="G19" i="13"/>
  <c r="N47" i="10"/>
  <c r="Q88" i="10"/>
  <c r="R41" i="13"/>
  <c r="R12" i="13"/>
  <c r="R60" i="13" s="1"/>
  <c r="V23" i="10"/>
  <c r="W23" i="10"/>
  <c r="P23" i="10"/>
  <c r="Y142" i="10"/>
  <c r="Y34" i="10"/>
  <c r="X84" i="10"/>
  <c r="X105" i="10"/>
  <c r="X98" i="10"/>
  <c r="X91" i="10"/>
  <c r="X60" i="10"/>
  <c r="M13" i="10"/>
  <c r="L12" i="10"/>
  <c r="L36" i="10"/>
  <c r="N87" i="10"/>
  <c r="O87" i="10"/>
  <c r="V76" i="10"/>
  <c r="H28" i="13" l="1"/>
  <c r="G28" i="13"/>
  <c r="E26" i="13"/>
  <c r="L43" i="10"/>
  <c r="V22" i="10"/>
  <c r="E19" i="13"/>
  <c r="L47" i="10"/>
  <c r="R23" i="10"/>
  <c r="L87" i="10"/>
  <c r="V88" i="10"/>
  <c r="W88" i="10"/>
  <c r="W22" i="10"/>
  <c r="L23" i="10"/>
  <c r="Y98" i="10"/>
  <c r="Y91" i="10"/>
  <c r="Y105" i="10"/>
  <c r="Y60" i="10"/>
  <c r="Y84" i="10"/>
  <c r="P88" i="10"/>
  <c r="P22" i="10"/>
  <c r="M12" i="10"/>
  <c r="O23" i="10" s="1"/>
  <c r="M36" i="10"/>
  <c r="W76" i="10"/>
  <c r="E28" i="13" l="1"/>
  <c r="F26" i="13"/>
  <c r="T26" i="13" s="1"/>
  <c r="M43" i="10"/>
  <c r="O22" i="10"/>
  <c r="R22" i="10"/>
  <c r="F19" i="13"/>
  <c r="T19" i="13" s="1"/>
  <c r="M47" i="10"/>
  <c r="O88" i="10"/>
  <c r="R88" i="10"/>
  <c r="L22" i="10"/>
  <c r="L88" i="10"/>
  <c r="L89" i="10" s="1"/>
  <c r="E46" i="13" s="1"/>
  <c r="T23" i="10"/>
  <c r="U23" i="10"/>
  <c r="N23" i="10"/>
  <c r="S23" i="10"/>
  <c r="M23" i="10"/>
  <c r="M87" i="10"/>
  <c r="X76" i="10"/>
  <c r="U19" i="13" l="1"/>
  <c r="F28" i="13"/>
  <c r="T28" i="13" s="1"/>
  <c r="U28" i="13" s="1"/>
  <c r="M22" i="10"/>
  <c r="T88" i="10"/>
  <c r="U26" i="13"/>
  <c r="L63" i="10"/>
  <c r="L118" i="10" s="1"/>
  <c r="M86" i="10"/>
  <c r="T22" i="10"/>
  <c r="U88" i="10"/>
  <c r="U22" i="10"/>
  <c r="S22" i="10"/>
  <c r="S88" i="10"/>
  <c r="M88" i="10"/>
  <c r="N22" i="10"/>
  <c r="N88" i="10"/>
  <c r="Y76" i="10"/>
  <c r="M89" i="10" l="1"/>
  <c r="F46" i="13" s="1"/>
  <c r="N86" i="10" l="1"/>
  <c r="N89" i="10" s="1"/>
  <c r="G46" i="13" s="1"/>
  <c r="M63" i="10"/>
  <c r="M118" i="10" s="1"/>
  <c r="N63" i="10" l="1"/>
  <c r="N118" i="10" s="1"/>
  <c r="O86" i="10"/>
  <c r="O89" i="10" s="1"/>
  <c r="H46" i="13" s="1"/>
  <c r="P86" i="10" l="1"/>
  <c r="P89" i="10" s="1"/>
  <c r="I46" i="13" s="1"/>
  <c r="O63" i="10"/>
  <c r="O118" i="10" s="1"/>
  <c r="P63" i="10" l="1"/>
  <c r="P118" i="10" s="1"/>
  <c r="Q86" i="10"/>
  <c r="Q89" i="10" s="1"/>
  <c r="J46" i="13" s="1"/>
  <c r="R86" i="10" l="1"/>
  <c r="R89" i="10" s="1"/>
  <c r="K46" i="13" s="1"/>
  <c r="Q63" i="10"/>
  <c r="Q118" i="10" s="1"/>
  <c r="S86" i="10" l="1"/>
  <c r="S89" i="10" s="1"/>
  <c r="L46" i="13" s="1"/>
  <c r="R63" i="10"/>
  <c r="R118" i="10" s="1"/>
  <c r="T86" i="10" l="1"/>
  <c r="T89" i="10" s="1"/>
  <c r="M46" i="13" s="1"/>
  <c r="S63" i="10"/>
  <c r="S118" i="10" s="1"/>
  <c r="Y32" i="10"/>
  <c r="Y94" i="10"/>
  <c r="Y101" i="10" s="1"/>
  <c r="T63" i="10" l="1"/>
  <c r="T118" i="10" s="1"/>
  <c r="U86" i="10"/>
  <c r="U89" i="10" s="1"/>
  <c r="N46" i="13" s="1"/>
  <c r="V86" i="10" l="1"/>
  <c r="V89" i="10" s="1"/>
  <c r="O46" i="13" s="1"/>
  <c r="U63" i="10"/>
  <c r="U118" i="10" s="1"/>
  <c r="W86" i="10" l="1"/>
  <c r="W89" i="10" s="1"/>
  <c r="P46" i="13" s="1"/>
  <c r="V63" i="10"/>
  <c r="V118" i="10" s="1"/>
  <c r="X86" i="10" l="1"/>
  <c r="X89" i="10" s="1"/>
  <c r="Q46" i="13" s="1"/>
  <c r="W63" i="10"/>
  <c r="W118" i="10" s="1"/>
  <c r="Y86" i="10" l="1"/>
  <c r="Y89" i="10" s="1"/>
  <c r="Y63" i="10" s="1"/>
  <c r="X63" i="10"/>
  <c r="X118" i="10" s="1"/>
  <c r="P31" i="10"/>
  <c r="Q31" i="10"/>
  <c r="R31" i="10"/>
  <c r="S31" i="10"/>
  <c r="K31" i="10"/>
  <c r="L31" i="10"/>
  <c r="M31" i="10"/>
  <c r="N31" i="10"/>
  <c r="O31" i="10"/>
  <c r="K94" i="10" l="1"/>
  <c r="K17" i="10"/>
  <c r="R46" i="13"/>
  <c r="T46" i="13" s="1"/>
  <c r="Y118" i="10"/>
  <c r="P17" i="10"/>
  <c r="O17" i="10"/>
  <c r="M17" i="10"/>
  <c r="N17" i="10"/>
  <c r="L17" i="10"/>
  <c r="O94" i="10"/>
  <c r="O101" i="10" s="1"/>
  <c r="Q17" i="10"/>
  <c r="Q94" i="10"/>
  <c r="Q101" i="10" s="1"/>
  <c r="S17" i="10"/>
  <c r="P94" i="10"/>
  <c r="P101" i="10" s="1"/>
  <c r="R17" i="10"/>
  <c r="N94" i="10"/>
  <c r="N32" i="10"/>
  <c r="K32" i="10"/>
  <c r="L32" i="10"/>
  <c r="L94" i="10"/>
  <c r="L101" i="10" s="1"/>
  <c r="O32" i="10"/>
  <c r="Q32" i="10"/>
  <c r="P32" i="10"/>
  <c r="S32" i="10"/>
  <c r="R32" i="10"/>
  <c r="M32" i="10"/>
  <c r="M94" i="10"/>
  <c r="S94" i="10"/>
  <c r="S101" i="10" s="1"/>
  <c r="R94" i="10"/>
  <c r="R101" i="10" l="1"/>
  <c r="M101" i="10"/>
  <c r="N101" i="10"/>
  <c r="K101" i="10"/>
  <c r="K102" i="10" s="1"/>
  <c r="K103" i="10" s="1"/>
  <c r="D50" i="13" s="1"/>
  <c r="R102" i="10"/>
  <c r="M102" i="10"/>
  <c r="P102" i="10"/>
  <c r="L102" i="10"/>
  <c r="K16" i="10"/>
  <c r="K38" i="10" s="1"/>
  <c r="K95" i="10"/>
  <c r="K96" i="10" s="1"/>
  <c r="D47" i="13" s="1"/>
  <c r="T31" i="10"/>
  <c r="T17" i="10" s="1"/>
  <c r="T95" i="10" s="1"/>
  <c r="L16" i="10"/>
  <c r="L38" i="10" s="1"/>
  <c r="L95" i="10"/>
  <c r="S95" i="10"/>
  <c r="S16" i="10"/>
  <c r="S38" i="10" s="1"/>
  <c r="L20" i="13" s="1"/>
  <c r="Q95" i="10"/>
  <c r="Q16" i="10"/>
  <c r="Q38" i="10" s="1"/>
  <c r="J20" i="13" s="1"/>
  <c r="M95" i="10"/>
  <c r="M16" i="10"/>
  <c r="M38" i="10" s="1"/>
  <c r="F20" i="13" s="1"/>
  <c r="N16" i="10"/>
  <c r="N38" i="10" s="1"/>
  <c r="G20" i="13" s="1"/>
  <c r="N95" i="10"/>
  <c r="R95" i="10"/>
  <c r="R16" i="10"/>
  <c r="R38" i="10" s="1"/>
  <c r="K20" i="13" s="1"/>
  <c r="P95" i="10"/>
  <c r="P16" i="10"/>
  <c r="P38" i="10" s="1"/>
  <c r="I20" i="13" s="1"/>
  <c r="O16" i="10"/>
  <c r="O38" i="10" s="1"/>
  <c r="H20" i="13" s="1"/>
  <c r="O95" i="10"/>
  <c r="O102" i="10" l="1"/>
  <c r="N102" i="10"/>
  <c r="Q102" i="10"/>
  <c r="S102" i="10"/>
  <c r="K71" i="10"/>
  <c r="K120" i="10" s="1"/>
  <c r="D51" i="13"/>
  <c r="L100" i="10"/>
  <c r="L103" i="10" s="1"/>
  <c r="E50" i="13" s="1"/>
  <c r="K64" i="10"/>
  <c r="K119" i="10" s="1"/>
  <c r="L93" i="10"/>
  <c r="L96" i="10" s="1"/>
  <c r="T16" i="10"/>
  <c r="T38" i="10" s="1"/>
  <c r="M20" i="13" s="1"/>
  <c r="D20" i="13"/>
  <c r="K40" i="10"/>
  <c r="L40" i="10"/>
  <c r="E20" i="13"/>
  <c r="O40" i="10"/>
  <c r="P40" i="10"/>
  <c r="M40" i="10"/>
  <c r="Q40" i="10"/>
  <c r="S40" i="10"/>
  <c r="U31" i="10"/>
  <c r="U17" i="10" s="1"/>
  <c r="R40" i="10"/>
  <c r="N40" i="10"/>
  <c r="T94" i="10"/>
  <c r="T101" i="10" s="1"/>
  <c r="T32" i="10"/>
  <c r="K121" i="10" l="1"/>
  <c r="T102" i="10"/>
  <c r="L71" i="10"/>
  <c r="L120" i="10" s="1"/>
  <c r="M100" i="10"/>
  <c r="M103" i="10" s="1"/>
  <c r="F50" i="13" s="1"/>
  <c r="E51" i="13"/>
  <c r="T40" i="10"/>
  <c r="D21" i="13"/>
  <c r="K41" i="10"/>
  <c r="D22" i="13" s="1"/>
  <c r="L25" i="13"/>
  <c r="G25" i="13"/>
  <c r="K25" i="13"/>
  <c r="J25" i="13"/>
  <c r="F25" i="13"/>
  <c r="E24" i="13"/>
  <c r="K21" i="13"/>
  <c r="E21" i="13"/>
  <c r="G21" i="13"/>
  <c r="L21" i="13"/>
  <c r="J21" i="13"/>
  <c r="F21" i="13"/>
  <c r="I21" i="13"/>
  <c r="H21" i="13"/>
  <c r="V17" i="10"/>
  <c r="L41" i="10"/>
  <c r="E22" i="13" s="1"/>
  <c r="M93" i="10"/>
  <c r="M96" i="10" s="1"/>
  <c r="F47" i="13" s="1"/>
  <c r="E47" i="13"/>
  <c r="N41" i="10"/>
  <c r="G22" i="13" s="1"/>
  <c r="S41" i="10"/>
  <c r="L22" i="13" s="1"/>
  <c r="P41" i="10"/>
  <c r="I22" i="13" s="1"/>
  <c r="O41" i="10"/>
  <c r="H22" i="13" s="1"/>
  <c r="R41" i="10"/>
  <c r="K22" i="13" s="1"/>
  <c r="Q41" i="10"/>
  <c r="J22" i="13" s="1"/>
  <c r="M41" i="10"/>
  <c r="F22" i="13" s="1"/>
  <c r="L64" i="10"/>
  <c r="L119" i="10" s="1"/>
  <c r="U95" i="10"/>
  <c r="U16" i="10"/>
  <c r="U38" i="10" s="1"/>
  <c r="N20" i="13" s="1"/>
  <c r="V31" i="10"/>
  <c r="U94" i="10"/>
  <c r="U101" i="10" s="1"/>
  <c r="U32" i="10"/>
  <c r="L121" i="10" l="1"/>
  <c r="U102" i="10"/>
  <c r="F51" i="13"/>
  <c r="M71" i="10"/>
  <c r="M120" i="10" s="1"/>
  <c r="N100" i="10"/>
  <c r="N103" i="10" s="1"/>
  <c r="G50" i="13" s="1"/>
  <c r="J24" i="13"/>
  <c r="F24" i="13"/>
  <c r="M24" i="13"/>
  <c r="M25" i="13"/>
  <c r="M21" i="13"/>
  <c r="L24" i="13"/>
  <c r="G24" i="13"/>
  <c r="K24" i="13"/>
  <c r="T41" i="10"/>
  <c r="M22" i="13" s="1"/>
  <c r="D24" i="13"/>
  <c r="E25" i="13"/>
  <c r="Q49" i="10"/>
  <c r="N49" i="10"/>
  <c r="M49" i="10"/>
  <c r="R49" i="10"/>
  <c r="S49" i="10"/>
  <c r="P49" i="10"/>
  <c r="O49" i="10"/>
  <c r="H25" i="13"/>
  <c r="I25" i="13"/>
  <c r="H24" i="13"/>
  <c r="I24" i="13"/>
  <c r="M64" i="10"/>
  <c r="M119" i="10" s="1"/>
  <c r="N93" i="10"/>
  <c r="N96" i="10" s="1"/>
  <c r="G47" i="13" s="1"/>
  <c r="W17" i="10"/>
  <c r="V94" i="10"/>
  <c r="V101" i="10" s="1"/>
  <c r="V32" i="10"/>
  <c r="U40" i="10"/>
  <c r="V95" i="10"/>
  <c r="V16" i="10"/>
  <c r="V38" i="10" s="1"/>
  <c r="O20" i="13" s="1"/>
  <c r="W31" i="10"/>
  <c r="Y17" i="10" s="1"/>
  <c r="H30" i="13" l="1"/>
  <c r="I30" i="13"/>
  <c r="L30" i="13"/>
  <c r="K30" i="13"/>
  <c r="F30" i="13"/>
  <c r="G30" i="13"/>
  <c r="J30" i="13"/>
  <c r="M121" i="10"/>
  <c r="V102" i="10"/>
  <c r="G51" i="13"/>
  <c r="N71" i="10"/>
  <c r="N120" i="10" s="1"/>
  <c r="O100" i="10"/>
  <c r="O103" i="10" s="1"/>
  <c r="H50" i="13" s="1"/>
  <c r="T49" i="10"/>
  <c r="L49" i="10"/>
  <c r="K49" i="10"/>
  <c r="D25" i="13"/>
  <c r="N25" i="13"/>
  <c r="N64" i="10"/>
  <c r="N119" i="10" s="1"/>
  <c r="N21" i="13"/>
  <c r="O93" i="10"/>
  <c r="O96" i="10" s="1"/>
  <c r="H47" i="13" s="1"/>
  <c r="X17" i="10"/>
  <c r="U41" i="10"/>
  <c r="N22" i="13" s="1"/>
  <c r="W32" i="10"/>
  <c r="W94" i="10"/>
  <c r="W101" i="10" s="1"/>
  <c r="V40" i="10"/>
  <c r="W95" i="10"/>
  <c r="W16" i="10"/>
  <c r="W38" i="10" s="1"/>
  <c r="P20" i="13" s="1"/>
  <c r="D30" i="13" l="1"/>
  <c r="E30" i="13"/>
  <c r="M30" i="13"/>
  <c r="N121" i="10"/>
  <c r="W102" i="10"/>
  <c r="H51" i="13"/>
  <c r="P100" i="10"/>
  <c r="P103" i="10" s="1"/>
  <c r="I50" i="13" s="1"/>
  <c r="O71" i="10"/>
  <c r="O120" i="10" s="1"/>
  <c r="N24" i="13"/>
  <c r="U49" i="10"/>
  <c r="O25" i="13"/>
  <c r="O64" i="10"/>
  <c r="O119" i="10" s="1"/>
  <c r="P93" i="10"/>
  <c r="P96" i="10" s="1"/>
  <c r="I47" i="13" s="1"/>
  <c r="O21" i="13"/>
  <c r="V41" i="10"/>
  <c r="O22" i="13" s="1"/>
  <c r="W40" i="10"/>
  <c r="X95" i="10"/>
  <c r="X16" i="10"/>
  <c r="X38" i="10" s="1"/>
  <c r="Q20" i="13" s="1"/>
  <c r="X32" i="10"/>
  <c r="X94" i="10"/>
  <c r="N30" i="13" l="1"/>
  <c r="X101" i="10"/>
  <c r="Y102" i="10" s="1"/>
  <c r="O121" i="10"/>
  <c r="I51" i="13"/>
  <c r="P71" i="10"/>
  <c r="P120" i="10" s="1"/>
  <c r="Q100" i="10"/>
  <c r="Q103" i="10" s="1"/>
  <c r="J50" i="13" s="1"/>
  <c r="O24" i="13"/>
  <c r="V49" i="10"/>
  <c r="P25" i="13"/>
  <c r="P64" i="10"/>
  <c r="P119" i="10" s="1"/>
  <c r="Q93" i="10"/>
  <c r="Q96" i="10" s="1"/>
  <c r="J47" i="13" s="1"/>
  <c r="P21" i="13"/>
  <c r="W41" i="10"/>
  <c r="P22" i="13" s="1"/>
  <c r="Y95" i="10"/>
  <c r="Y16" i="10"/>
  <c r="Y38" i="10" s="1"/>
  <c r="R20" i="13" s="1"/>
  <c r="T20" i="13" s="1"/>
  <c r="U20" i="13" s="1"/>
  <c r="X40" i="10"/>
  <c r="X102" i="10" l="1"/>
  <c r="O30" i="13"/>
  <c r="P121" i="10"/>
  <c r="J51" i="13"/>
  <c r="R100" i="10"/>
  <c r="R103" i="10" s="1"/>
  <c r="K50" i="13" s="1"/>
  <c r="Q71" i="10"/>
  <c r="Q120" i="10" s="1"/>
  <c r="P24" i="13"/>
  <c r="W49" i="10"/>
  <c r="Q24" i="13"/>
  <c r="R93" i="10"/>
  <c r="R96" i="10" s="1"/>
  <c r="K47" i="13" s="1"/>
  <c r="Q64" i="10"/>
  <c r="Q119" i="10" s="1"/>
  <c r="Q21" i="13"/>
  <c r="X41" i="10"/>
  <c r="Q22" i="13" s="1"/>
  <c r="Y40" i="10"/>
  <c r="P30" i="13" l="1"/>
  <c r="Q121" i="10"/>
  <c r="K51" i="13"/>
  <c r="S100" i="10"/>
  <c r="S103" i="10" s="1"/>
  <c r="L50" i="13" s="1"/>
  <c r="R71" i="10"/>
  <c r="R120" i="10" s="1"/>
  <c r="R64" i="10"/>
  <c r="R119" i="10" s="1"/>
  <c r="S93" i="10"/>
  <c r="S96" i="10" s="1"/>
  <c r="L47" i="13" s="1"/>
  <c r="Q25" i="13"/>
  <c r="R25" i="13"/>
  <c r="R21" i="13"/>
  <c r="T21" i="13" s="1"/>
  <c r="Y41" i="10"/>
  <c r="R22" i="13" s="1"/>
  <c r="U21" i="13" l="1"/>
  <c r="T22" i="13"/>
  <c r="R121" i="10"/>
  <c r="S64" i="10"/>
  <c r="S119" i="10" s="1"/>
  <c r="T93" i="10"/>
  <c r="T96" i="10" s="1"/>
  <c r="M47" i="13" s="1"/>
  <c r="L51" i="13"/>
  <c r="S71" i="10"/>
  <c r="S120" i="10" s="1"/>
  <c r="T100" i="10"/>
  <c r="T103" i="10" s="1"/>
  <c r="M50" i="13" s="1"/>
  <c r="T25" i="13"/>
  <c r="U25" i="13" s="1"/>
  <c r="X49" i="10"/>
  <c r="R24" i="13"/>
  <c r="T24" i="13" s="1"/>
  <c r="U24" i="13" s="1"/>
  <c r="Y49" i="10"/>
  <c r="R30" i="13" l="1"/>
  <c r="Q30" i="13"/>
  <c r="S121" i="10"/>
  <c r="U93" i="10"/>
  <c r="U96" i="10" s="1"/>
  <c r="N47" i="13" s="1"/>
  <c r="T64" i="10"/>
  <c r="T119" i="10" s="1"/>
  <c r="M51" i="13"/>
  <c r="T71" i="10"/>
  <c r="T120" i="10" s="1"/>
  <c r="U100" i="10"/>
  <c r="U103" i="10" s="1"/>
  <c r="N50" i="13" s="1"/>
  <c r="T30" i="13" l="1"/>
  <c r="U30" i="13" s="1"/>
  <c r="T121" i="10"/>
  <c r="V93" i="10"/>
  <c r="V96" i="10" s="1"/>
  <c r="O47" i="13" s="1"/>
  <c r="U64" i="10"/>
  <c r="U119" i="10" s="1"/>
  <c r="N51" i="13"/>
  <c r="U71" i="10"/>
  <c r="U120" i="10" s="1"/>
  <c r="V100" i="10"/>
  <c r="V103" i="10" s="1"/>
  <c r="O50" i="13" s="1"/>
  <c r="V64" i="10" l="1"/>
  <c r="V119" i="10" s="1"/>
  <c r="W93" i="10"/>
  <c r="W96" i="10" s="1"/>
  <c r="P47" i="13" s="1"/>
  <c r="U121" i="10"/>
  <c r="O51" i="13"/>
  <c r="W100" i="10"/>
  <c r="W103" i="10" s="1"/>
  <c r="P50" i="13" s="1"/>
  <c r="V71" i="10"/>
  <c r="V120" i="10" s="1"/>
  <c r="X93" i="10" l="1"/>
  <c r="X96" i="10" s="1"/>
  <c r="Q47" i="13" s="1"/>
  <c r="W64" i="10"/>
  <c r="W119" i="10" s="1"/>
  <c r="V121" i="10"/>
  <c r="P51" i="13"/>
  <c r="W71" i="10"/>
  <c r="W120" i="10" s="1"/>
  <c r="X100" i="10"/>
  <c r="X103" i="10" s="1"/>
  <c r="Q50" i="13" s="1"/>
  <c r="Y93" i="10" l="1"/>
  <c r="Y96" i="10" s="1"/>
  <c r="Y64" i="10" s="1"/>
  <c r="X64" i="10"/>
  <c r="X119" i="10" s="1"/>
  <c r="W121" i="10"/>
  <c r="Q51" i="13"/>
  <c r="X71" i="10"/>
  <c r="X120" i="10" s="1"/>
  <c r="Y100" i="10"/>
  <c r="Y103" i="10" s="1"/>
  <c r="R50" i="13" s="1"/>
  <c r="R47" i="13" l="1"/>
  <c r="T47" i="13" s="1"/>
  <c r="Y119" i="10"/>
  <c r="X121" i="10"/>
  <c r="Y71" i="10"/>
  <c r="R51" i="13" l="1"/>
  <c r="T51" i="13" s="1"/>
  <c r="T50" i="13"/>
  <c r="Y120" i="10"/>
  <c r="Y121" i="10" s="1"/>
  <c r="D32" i="13"/>
  <c r="E32" i="13"/>
  <c r="F32" i="13"/>
  <c r="G32" i="13"/>
  <c r="H32" i="13"/>
  <c r="I32" i="13"/>
  <c r="J32" i="13"/>
  <c r="K32" i="13"/>
  <c r="L32" i="13"/>
  <c r="M32" i="13"/>
  <c r="N32" i="13"/>
  <c r="O32" i="13"/>
  <c r="P32" i="13"/>
  <c r="Q32" i="13"/>
  <c r="R32" i="13"/>
  <c r="T32" i="13"/>
  <c r="U32" i="13"/>
  <c r="D34" i="13"/>
  <c r="E34" i="13"/>
  <c r="F34" i="13"/>
  <c r="G34" i="13"/>
  <c r="H34" i="13"/>
  <c r="I34" i="13"/>
  <c r="J34" i="13"/>
  <c r="K34" i="13"/>
  <c r="L34" i="13"/>
  <c r="M34" i="13"/>
  <c r="N34" i="13"/>
  <c r="O34" i="13"/>
  <c r="P34" i="13"/>
  <c r="Q34" i="13"/>
  <c r="R34" i="13"/>
  <c r="T34" i="13"/>
  <c r="U34" i="13"/>
  <c r="D36" i="13"/>
  <c r="E36" i="13"/>
  <c r="F36" i="13"/>
  <c r="G36" i="13"/>
  <c r="H36" i="13"/>
  <c r="I36" i="13"/>
  <c r="J36" i="13"/>
  <c r="K36" i="13"/>
  <c r="L36" i="13"/>
  <c r="M36" i="13"/>
  <c r="N36" i="13"/>
  <c r="O36" i="13"/>
  <c r="P36" i="13"/>
  <c r="Q36" i="13"/>
  <c r="R36" i="13"/>
  <c r="D38" i="13"/>
  <c r="E38" i="13"/>
  <c r="F38" i="13"/>
  <c r="G38" i="13"/>
  <c r="H38" i="13"/>
  <c r="I38" i="13"/>
  <c r="J38" i="13"/>
  <c r="K38" i="13"/>
  <c r="L38" i="13"/>
  <c r="M38" i="13"/>
  <c r="N38" i="13"/>
  <c r="O38" i="13"/>
  <c r="P38" i="13"/>
  <c r="Q38" i="13"/>
  <c r="R38" i="13"/>
  <c r="T38" i="13"/>
  <c r="U38" i="13"/>
  <c r="D39" i="13"/>
  <c r="E39" i="13"/>
  <c r="F39" i="13"/>
  <c r="G39" i="13"/>
  <c r="H39" i="13"/>
  <c r="I39" i="13"/>
  <c r="J39" i="13"/>
  <c r="K39" i="13"/>
  <c r="L39" i="13"/>
  <c r="M39" i="13"/>
  <c r="N39" i="13"/>
  <c r="O39" i="13"/>
  <c r="P39" i="13"/>
  <c r="Q39" i="13"/>
  <c r="R39" i="13"/>
  <c r="T39" i="13"/>
  <c r="D45" i="13"/>
  <c r="E45" i="13"/>
  <c r="F45" i="13"/>
  <c r="G45" i="13"/>
  <c r="H45" i="13"/>
  <c r="I45" i="13"/>
  <c r="J45" i="13"/>
  <c r="K45" i="13"/>
  <c r="L45" i="13"/>
  <c r="M45" i="13"/>
  <c r="N45" i="13"/>
  <c r="O45" i="13"/>
  <c r="P45" i="13"/>
  <c r="Q45" i="13"/>
  <c r="R45" i="13"/>
  <c r="T45" i="13"/>
  <c r="D48" i="13"/>
  <c r="E48" i="13"/>
  <c r="F48" i="13"/>
  <c r="G48" i="13"/>
  <c r="H48" i="13"/>
  <c r="I48" i="13"/>
  <c r="J48" i="13"/>
  <c r="K48" i="13"/>
  <c r="L48" i="13"/>
  <c r="M48" i="13"/>
  <c r="N48" i="13"/>
  <c r="O48" i="13"/>
  <c r="P48" i="13"/>
  <c r="Q48" i="13"/>
  <c r="R48" i="13"/>
  <c r="T48" i="13"/>
  <c r="D53" i="13"/>
  <c r="E53" i="13"/>
  <c r="F53" i="13"/>
  <c r="G53" i="13"/>
  <c r="H53" i="13"/>
  <c r="I53" i="13"/>
  <c r="J53" i="13"/>
  <c r="K53" i="13"/>
  <c r="L53" i="13"/>
  <c r="M53" i="13"/>
  <c r="N53" i="13"/>
  <c r="O53" i="13"/>
  <c r="P53" i="13"/>
  <c r="Q53" i="13"/>
  <c r="R53" i="13"/>
  <c r="T53" i="13"/>
  <c r="D54" i="13"/>
  <c r="E54" i="13"/>
  <c r="F54" i="13"/>
  <c r="G54" i="13"/>
  <c r="H54" i="13"/>
  <c r="I54" i="13"/>
  <c r="J54" i="13"/>
  <c r="K54" i="13"/>
  <c r="L54" i="13"/>
  <c r="M54" i="13"/>
  <c r="N54" i="13"/>
  <c r="O54" i="13"/>
  <c r="P54" i="13"/>
  <c r="Q54" i="13"/>
  <c r="R54" i="13"/>
  <c r="S54" i="13"/>
  <c r="T54" i="13"/>
  <c r="D58" i="13"/>
  <c r="E58" i="13"/>
  <c r="F58" i="13"/>
  <c r="G58" i="13"/>
  <c r="H58" i="13"/>
  <c r="I58" i="13"/>
  <c r="J58" i="13"/>
  <c r="K58" i="13"/>
  <c r="L58" i="13"/>
  <c r="M58" i="13"/>
  <c r="N58" i="13"/>
  <c r="O58" i="13"/>
  <c r="P58" i="13"/>
  <c r="Q58" i="13"/>
  <c r="R58" i="13"/>
  <c r="T58" i="13"/>
  <c r="D90" i="13"/>
  <c r="D99" i="13"/>
  <c r="K51" i="10"/>
  <c r="L51" i="10"/>
  <c r="M51" i="10"/>
  <c r="N51" i="10"/>
  <c r="O51" i="10"/>
  <c r="P51" i="10"/>
  <c r="Q51" i="10"/>
  <c r="R51" i="10"/>
  <c r="S51" i="10"/>
  <c r="T51" i="10"/>
  <c r="U51" i="10"/>
  <c r="V51" i="10"/>
  <c r="W51" i="10"/>
  <c r="X51" i="10"/>
  <c r="Y51" i="10"/>
  <c r="K53" i="10"/>
  <c r="L53" i="10"/>
  <c r="M53" i="10"/>
  <c r="N53" i="10"/>
  <c r="O53" i="10"/>
  <c r="P53" i="10"/>
  <c r="Q53" i="10"/>
  <c r="R53" i="10"/>
  <c r="S53" i="10"/>
  <c r="T53" i="10"/>
  <c r="U53" i="10"/>
  <c r="V53" i="10"/>
  <c r="W53" i="10"/>
  <c r="X53" i="10"/>
  <c r="Y53" i="10"/>
  <c r="K55" i="10"/>
  <c r="L55" i="10"/>
  <c r="M55" i="10"/>
  <c r="N55" i="10"/>
  <c r="O55" i="10"/>
  <c r="P55" i="10"/>
  <c r="Q55" i="10"/>
  <c r="R55" i="10"/>
  <c r="S55" i="10"/>
  <c r="T55" i="10"/>
  <c r="U55" i="10"/>
  <c r="V55" i="10"/>
  <c r="W55" i="10"/>
  <c r="X55" i="10"/>
  <c r="Y55" i="10"/>
  <c r="K58" i="10"/>
  <c r="L58" i="10"/>
  <c r="M58" i="10"/>
  <c r="N58" i="10"/>
  <c r="O58" i="10"/>
  <c r="P58" i="10"/>
  <c r="Q58" i="10"/>
  <c r="R58" i="10"/>
  <c r="S58" i="10"/>
  <c r="T58" i="10"/>
  <c r="U58" i="10"/>
  <c r="V58" i="10"/>
  <c r="W58" i="10"/>
  <c r="X58" i="10"/>
  <c r="Y58" i="10"/>
  <c r="K62" i="10"/>
  <c r="L62" i="10"/>
  <c r="M62" i="10"/>
  <c r="N62" i="10"/>
  <c r="O62" i="10"/>
  <c r="P62" i="10"/>
  <c r="Q62" i="10"/>
  <c r="R62" i="10"/>
  <c r="S62" i="10"/>
  <c r="T62" i="10"/>
  <c r="U62" i="10"/>
  <c r="V62" i="10"/>
  <c r="W62" i="10"/>
  <c r="X62" i="10"/>
  <c r="Y62" i="10"/>
  <c r="K65" i="10"/>
  <c r="L65" i="10"/>
  <c r="M65" i="10"/>
  <c r="N65" i="10"/>
  <c r="O65" i="10"/>
  <c r="P65" i="10"/>
  <c r="Q65" i="10"/>
  <c r="R65" i="10"/>
  <c r="S65" i="10"/>
  <c r="T65" i="10"/>
  <c r="U65" i="10"/>
  <c r="V65" i="10"/>
  <c r="W65" i="10"/>
  <c r="X65" i="10"/>
  <c r="Y65" i="10"/>
  <c r="K69" i="10"/>
  <c r="L69" i="10"/>
  <c r="M69" i="10"/>
  <c r="N69" i="10"/>
  <c r="O69" i="10"/>
  <c r="P69" i="10"/>
  <c r="Q69" i="10"/>
  <c r="R69" i="10"/>
  <c r="S69" i="10"/>
  <c r="T69" i="10"/>
  <c r="U69" i="10"/>
  <c r="V69" i="10"/>
  <c r="W69" i="10"/>
  <c r="X69" i="10"/>
  <c r="Y69" i="10"/>
  <c r="K72" i="10"/>
  <c r="L72" i="10"/>
  <c r="M72" i="10"/>
  <c r="N72" i="10"/>
  <c r="O72" i="10"/>
  <c r="P72" i="10"/>
  <c r="Q72" i="10"/>
  <c r="R72" i="10"/>
  <c r="S72" i="10"/>
  <c r="T72" i="10"/>
  <c r="U72" i="10"/>
  <c r="V72" i="10"/>
  <c r="W72" i="10"/>
  <c r="X72" i="10"/>
  <c r="Y72" i="10"/>
  <c r="K74" i="10"/>
  <c r="L74" i="10"/>
  <c r="M74" i="10"/>
  <c r="N74" i="10"/>
  <c r="O74" i="10"/>
  <c r="P74" i="10"/>
  <c r="Q74" i="10"/>
  <c r="R74" i="10"/>
  <c r="S74" i="10"/>
  <c r="T74" i="10"/>
  <c r="U74" i="10"/>
  <c r="V74" i="10"/>
  <c r="W74" i="10"/>
  <c r="X74" i="10"/>
  <c r="Y74" i="10"/>
  <c r="K77" i="10"/>
  <c r="L77" i="10"/>
  <c r="M77" i="10"/>
  <c r="N77" i="10"/>
  <c r="O77" i="10"/>
  <c r="P77" i="10"/>
  <c r="Q77" i="10"/>
  <c r="R77" i="10"/>
  <c r="S77" i="10"/>
  <c r="T77" i="10"/>
  <c r="U77" i="10"/>
  <c r="V77" i="10"/>
  <c r="W77" i="10"/>
  <c r="X77" i="10"/>
  <c r="Y77" i="10"/>
  <c r="K78" i="10"/>
  <c r="L78" i="10"/>
  <c r="M78" i="10"/>
  <c r="N78" i="10"/>
  <c r="O78" i="10"/>
  <c r="P78" i="10"/>
  <c r="Q78" i="10"/>
  <c r="R78" i="10"/>
  <c r="S78" i="10"/>
  <c r="T78" i="10"/>
  <c r="U78" i="10"/>
  <c r="V78" i="10"/>
  <c r="W78" i="10"/>
  <c r="X78" i="10"/>
  <c r="Y78" i="10"/>
  <c r="K80" i="10"/>
  <c r="L80" i="10"/>
  <c r="M80" i="10"/>
  <c r="N80" i="10"/>
  <c r="O80" i="10"/>
  <c r="P80" i="10"/>
  <c r="Q80" i="10"/>
  <c r="R80" i="10"/>
  <c r="S80" i="10"/>
  <c r="T80" i="10"/>
  <c r="U80" i="10"/>
  <c r="V80" i="10"/>
  <c r="W80" i="10"/>
  <c r="X80" i="10"/>
  <c r="Y80" i="10"/>
  <c r="K82" i="10"/>
  <c r="L82" i="10"/>
  <c r="M82" i="10"/>
  <c r="N82" i="10"/>
  <c r="O82" i="10"/>
  <c r="P82" i="10"/>
  <c r="Q82" i="10"/>
  <c r="R82" i="10"/>
  <c r="S82" i="10"/>
  <c r="T82" i="10"/>
  <c r="U82" i="10"/>
  <c r="V82" i="10"/>
  <c r="W82" i="10"/>
  <c r="X82" i="10"/>
  <c r="Y82" i="10"/>
  <c r="K109" i="10"/>
  <c r="L109" i="10"/>
  <c r="M109" i="10"/>
  <c r="N109" i="10"/>
  <c r="O109" i="10"/>
  <c r="P109" i="10"/>
  <c r="Q109" i="10"/>
  <c r="R109" i="10"/>
  <c r="S109" i="10"/>
  <c r="T109" i="10"/>
  <c r="U109" i="10"/>
  <c r="V109" i="10"/>
  <c r="W109" i="10"/>
  <c r="X109" i="10"/>
  <c r="Y109" i="10"/>
  <c r="K115" i="10"/>
  <c r="L115" i="10"/>
  <c r="M115" i="10"/>
  <c r="N115" i="10"/>
  <c r="O115" i="10"/>
  <c r="P115" i="10"/>
  <c r="Q115" i="10"/>
  <c r="R115" i="10"/>
  <c r="S115" i="10"/>
  <c r="T115" i="10"/>
  <c r="U115" i="10"/>
  <c r="V115" i="10"/>
  <c r="W115" i="10"/>
  <c r="X115" i="10"/>
  <c r="Y115" i="10"/>
  <c r="K123" i="10"/>
  <c r="L123" i="10"/>
  <c r="M123" i="10"/>
  <c r="N123" i="10"/>
  <c r="O123" i="10"/>
  <c r="P123" i="10"/>
  <c r="Q123" i="10"/>
  <c r="R123" i="10"/>
  <c r="S123" i="10"/>
  <c r="T123" i="10"/>
  <c r="U123" i="10"/>
  <c r="V123" i="10"/>
  <c r="W123" i="10"/>
  <c r="X123" i="10"/>
  <c r="Y123" i="10"/>
  <c r="K134" i="10"/>
  <c r="L134" i="10"/>
  <c r="M134" i="10"/>
  <c r="N134" i="10"/>
  <c r="O134" i="10"/>
  <c r="P134" i="10"/>
  <c r="Q134" i="10"/>
  <c r="R134" i="10"/>
  <c r="S134" i="10"/>
  <c r="T134" i="10"/>
  <c r="U134" i="10"/>
  <c r="V134" i="10"/>
  <c r="W134" i="10"/>
  <c r="X134" i="10"/>
  <c r="Y134" i="10"/>
  <c r="K136" i="10"/>
  <c r="L136" i="10"/>
  <c r="M136" i="10"/>
  <c r="N136" i="10"/>
  <c r="O136" i="10"/>
  <c r="P136" i="10"/>
  <c r="Q136" i="10"/>
  <c r="R136" i="10"/>
  <c r="S136" i="10"/>
  <c r="T136" i="10"/>
  <c r="U136" i="10"/>
  <c r="V136" i="10"/>
  <c r="W136" i="10"/>
  <c r="X136" i="10"/>
  <c r="Y136" i="10"/>
  <c r="K138" i="10"/>
  <c r="L138" i="10"/>
  <c r="M138" i="10"/>
  <c r="N138" i="10"/>
  <c r="O138" i="10"/>
  <c r="P138" i="10"/>
  <c r="Q138" i="10"/>
  <c r="R138" i="10"/>
  <c r="S138" i="10"/>
  <c r="T138" i="10"/>
  <c r="U138" i="10"/>
  <c r="V138" i="10"/>
  <c r="W138" i="10"/>
  <c r="X138" i="10"/>
  <c r="Y138" i="10"/>
  <c r="L139" i="10"/>
  <c r="M139" i="10"/>
  <c r="N139" i="10"/>
  <c r="O139" i="10"/>
  <c r="P139" i="10"/>
  <c r="Q139" i="10"/>
  <c r="R139" i="10"/>
  <c r="S139" i="10"/>
  <c r="T139" i="10"/>
  <c r="U139" i="10"/>
  <c r="V139" i="10"/>
  <c r="W139" i="10"/>
  <c r="X139" i="10"/>
  <c r="Y139" i="10"/>
  <c r="K140" i="10"/>
  <c r="L140" i="10"/>
  <c r="M140" i="10"/>
  <c r="N140" i="10"/>
  <c r="O140" i="10"/>
  <c r="P140" i="10"/>
  <c r="Q140" i="10"/>
  <c r="R140" i="10"/>
  <c r="S140" i="10"/>
  <c r="T140" i="10"/>
  <c r="U140" i="10"/>
  <c r="V140" i="10"/>
  <c r="W140" i="10"/>
  <c r="X140" i="10"/>
  <c r="Y140" i="10"/>
  <c r="L144" i="10"/>
  <c r="M144" i="10"/>
  <c r="N144" i="10"/>
  <c r="O144" i="10"/>
  <c r="P144" i="10"/>
  <c r="Q144" i="10"/>
  <c r="R144" i="10"/>
  <c r="S144" i="10"/>
  <c r="T144" i="10"/>
  <c r="U144" i="10"/>
  <c r="V144" i="10"/>
  <c r="W144" i="10"/>
  <c r="X144" i="10"/>
  <c r="Y144" i="10"/>
  <c r="K145" i="10"/>
  <c r="L145" i="10"/>
  <c r="M145" i="10"/>
  <c r="N145" i="10"/>
  <c r="O145" i="10"/>
  <c r="P145" i="10"/>
  <c r="Q145" i="10"/>
  <c r="R145" i="10"/>
  <c r="S145" i="10"/>
  <c r="T145" i="10"/>
  <c r="U145" i="10"/>
  <c r="V145" i="10"/>
  <c r="W145" i="10"/>
  <c r="X145" i="10"/>
  <c r="Y145" i="10"/>
  <c r="K148" i="10"/>
  <c r="L148" i="10"/>
  <c r="M148" i="10"/>
  <c r="N148" i="10"/>
  <c r="O148" i="10"/>
  <c r="P148" i="10"/>
  <c r="Q148" i="10"/>
  <c r="R148" i="10"/>
  <c r="S148" i="10"/>
  <c r="T148" i="10"/>
  <c r="U148" i="10"/>
  <c r="V148" i="10"/>
  <c r="W148" i="10"/>
  <c r="X148" i="10"/>
  <c r="Y148" i="10"/>
  <c r="K149" i="10"/>
  <c r="L149" i="10"/>
  <c r="M149" i="10"/>
  <c r="N149" i="10"/>
  <c r="O149" i="10"/>
  <c r="P149" i="10"/>
  <c r="Q149" i="10"/>
  <c r="R149" i="10"/>
  <c r="S149" i="10"/>
  <c r="T149" i="10"/>
  <c r="U149" i="10"/>
  <c r="V149" i="10"/>
  <c r="W149" i="10"/>
  <c r="X149" i="10"/>
  <c r="Y149" i="10"/>
  <c r="K153" i="10"/>
  <c r="L153" i="10"/>
  <c r="M153" i="10"/>
  <c r="N153" i="10"/>
  <c r="O153" i="10"/>
  <c r="P153" i="10"/>
  <c r="Q153" i="10"/>
  <c r="R153" i="10"/>
  <c r="S153" i="10"/>
  <c r="T153" i="10"/>
  <c r="U153" i="10"/>
  <c r="V153" i="10"/>
  <c r="W153" i="10"/>
  <c r="X153" i="10"/>
  <c r="Y153" i="10"/>
</calcChain>
</file>

<file path=xl/sharedStrings.xml><?xml version="1.0" encoding="utf-8"?>
<sst xmlns="http://schemas.openxmlformats.org/spreadsheetml/2006/main" count="218" uniqueCount="139">
  <si>
    <t>Cost of Goods Sold</t>
  </si>
  <si>
    <t>Interest Expense</t>
  </si>
  <si>
    <t>Tax Expense</t>
  </si>
  <si>
    <t>Net Income</t>
  </si>
  <si>
    <t>Income Statement</t>
  </si>
  <si>
    <t>Balance Sheet</t>
  </si>
  <si>
    <t>Cash</t>
  </si>
  <si>
    <t>Accounts Receivable</t>
  </si>
  <si>
    <t>Inventory</t>
  </si>
  <si>
    <t>Current Assets</t>
  </si>
  <si>
    <t>PP&amp;E</t>
  </si>
  <si>
    <t>Total Assets</t>
  </si>
  <si>
    <t>Accounts Payable</t>
  </si>
  <si>
    <t>Revolving Line of Credit</t>
  </si>
  <si>
    <t>Term Debt</t>
  </si>
  <si>
    <t>Common Stock</t>
  </si>
  <si>
    <t>Retained Earnings</t>
  </si>
  <si>
    <t>End Balance</t>
  </si>
  <si>
    <t>Total Equity</t>
  </si>
  <si>
    <t>Total Liabilities</t>
  </si>
  <si>
    <t>Total Liabilities &amp; Equity</t>
  </si>
  <si>
    <t>Revenue</t>
  </si>
  <si>
    <t>Beg. Balance</t>
  </si>
  <si>
    <t>Capital Expenditures</t>
  </si>
  <si>
    <t>x</t>
  </si>
  <si>
    <t>Cash Flow Statement</t>
  </si>
  <si>
    <t>Cash Flow from Operating Activities</t>
  </si>
  <si>
    <t>Add Back Non-Cash Items</t>
  </si>
  <si>
    <t>Total Non-Cash Adjustments</t>
  </si>
  <si>
    <t>Operating Cash Flow Before Working Capital</t>
  </si>
  <si>
    <t>Changes in Working Capital</t>
  </si>
  <si>
    <t xml:space="preserve">Accounts Payable </t>
  </si>
  <si>
    <t>Total Changes in Working Capital</t>
  </si>
  <si>
    <t>Cash Flow from Operations</t>
  </si>
  <si>
    <t>Cash Flow from Investing Activities</t>
  </si>
  <si>
    <t>Cash Flow from Investing</t>
  </si>
  <si>
    <t>Cash Flow from Financing Activities</t>
  </si>
  <si>
    <t>Net Cash Flow</t>
  </si>
  <si>
    <t>Beginning Cash Balance</t>
  </si>
  <si>
    <t>Ending Cash Balance</t>
  </si>
  <si>
    <t xml:space="preserve">Check </t>
  </si>
  <si>
    <t>End.</t>
  </si>
  <si>
    <t>Tax Rate</t>
  </si>
  <si>
    <t>Purchase</t>
  </si>
  <si>
    <t>Dr</t>
  </si>
  <si>
    <t>Cr</t>
  </si>
  <si>
    <t>Recognize Revenue</t>
  </si>
  <si>
    <t>Inventory to COGS</t>
  </si>
  <si>
    <t>COGS</t>
  </si>
  <si>
    <t>AR to Cash</t>
  </si>
  <si>
    <t>Inventory Accounting for Reseller</t>
  </si>
  <si>
    <t>SG&amp;A</t>
  </si>
  <si>
    <t>Less: Collections</t>
  </si>
  <si>
    <t>Plus: Revenue</t>
  </si>
  <si>
    <t>Plus: Purchases</t>
  </si>
  <si>
    <t>Less: Sales</t>
  </si>
  <si>
    <t>Plus: Invoices</t>
  </si>
  <si>
    <t>Less: Payments</t>
  </si>
  <si>
    <t>Collect Payment from Customer</t>
  </si>
  <si>
    <t>Depreciation &amp; Amortization</t>
  </si>
  <si>
    <t>Purchase Inventory</t>
  </si>
  <si>
    <t>Sales</t>
  </si>
  <si>
    <t>Units Sold</t>
  </si>
  <si>
    <t>Cost / Unit</t>
  </si>
  <si>
    <t>Revenue / Unit</t>
  </si>
  <si>
    <t>Net Working Capital</t>
  </si>
  <si>
    <t>Units Purchased</t>
  </si>
  <si>
    <t>Line of Credit</t>
  </si>
  <si>
    <t>Debt Schedule</t>
  </si>
  <si>
    <t>Cash Balance at Beg. of Period</t>
  </si>
  <si>
    <t>Plus: FCF From Ops and Investing</t>
  </si>
  <si>
    <t>Plus: FCF from Financing (Before LOC)</t>
  </si>
  <si>
    <t>Less: Min Cash Balance</t>
  </si>
  <si>
    <t>Total Cash Available (Required)</t>
  </si>
  <si>
    <t>FUND BIZ</t>
  </si>
  <si>
    <t>Sale Period:</t>
  </si>
  <si>
    <t>Margin:</t>
  </si>
  <si>
    <t>ASSUMPTIONS</t>
  </si>
  <si>
    <t>Funded %:</t>
  </si>
  <si>
    <t>Cost / Unit:</t>
  </si>
  <si>
    <t>Collection:</t>
  </si>
  <si>
    <t>% of Revenue</t>
  </si>
  <si>
    <t>Interest Rate (LOC)</t>
  </si>
  <si>
    <t>Total Interest Expense</t>
  </si>
  <si>
    <t>Circ:</t>
  </si>
  <si>
    <t>ON</t>
  </si>
  <si>
    <t>Average Net Working Capital</t>
  </si>
  <si>
    <t>Output Summary</t>
  </si>
  <si>
    <t>TOTALS</t>
  </si>
  <si>
    <t>Working Capital</t>
  </si>
  <si>
    <t xml:space="preserve"> </t>
  </si>
  <si>
    <t>Debt</t>
  </si>
  <si>
    <t>EBIT</t>
  </si>
  <si>
    <t>FINAL</t>
  </si>
  <si>
    <t>Inputs and Assumptions</t>
  </si>
  <si>
    <t>Margin on Product Sold</t>
  </si>
  <si>
    <t>Fix Model</t>
  </si>
  <si>
    <t>Units Purchased (Inventory)</t>
  </si>
  <si>
    <t>Sale Price per Unit</t>
  </si>
  <si>
    <t>Rate</t>
  </si>
  <si>
    <t>Interest Rate</t>
  </si>
  <si>
    <t>Working Capital Model</t>
  </si>
  <si>
    <t>%</t>
  </si>
  <si>
    <t>NM</t>
  </si>
  <si>
    <t>% Rev:</t>
  </si>
  <si>
    <t>Gross Profit</t>
  </si>
  <si>
    <t>*Includes Cash</t>
  </si>
  <si>
    <t>Payment:</t>
  </si>
  <si>
    <t>Starting Cash Balance</t>
  </si>
  <si>
    <t>L.O.C. Funded (%)</t>
  </si>
  <si>
    <t>Initial Funds Available</t>
  </si>
  <si>
    <t>Working Capital Assumptions</t>
  </si>
  <si>
    <t>Interest &amp; Circ Breaker</t>
  </si>
  <si>
    <t>Model funds entirely off the LOC for inventory purchased if Starting Cash Balance = 0. If you zero out Units Purchased in the trailing periods, you will see the cash impact below.</t>
  </si>
  <si>
    <t>SG&amp;A (% Rev)</t>
  </si>
  <si>
    <t>SG&amp;A &amp; Margin on Product Sold</t>
  </si>
  <si>
    <t>Raise:</t>
  </si>
  <si>
    <t>Note: WC Accounts Max Input = 7.</t>
  </si>
  <si>
    <t>Data Table</t>
  </si>
  <si>
    <t>Data Table: Net Income Margin Measured Against Gross Margin vs Inventory Periods</t>
  </si>
  <si>
    <t>Data Table: Net Income Margin Measured Against Gross Margin vs AP Periods</t>
  </si>
  <si>
    <t>Chart</t>
  </si>
  <si>
    <t>Marketing Expense</t>
  </si>
  <si>
    <t>Mktg $ / Unit (%)</t>
  </si>
  <si>
    <t>Selling Expense: [PLACEHOLDER]</t>
  </si>
  <si>
    <t>NM:</t>
  </si>
  <si>
    <t>ASimpleModel.com</t>
  </si>
  <si>
    <t>Cost / Unit (MKTG)</t>
  </si>
  <si>
    <t>Selling Expense: Mktg Cost / Unit (% Rev)</t>
  </si>
  <si>
    <t>Earnings Before Interest and Taxes (EBIT)</t>
  </si>
  <si>
    <t>Earnings Before Taxes (EBIT)</t>
  </si>
  <si>
    <r>
      <t xml:space="preserve">EBT </t>
    </r>
    <r>
      <rPr>
        <sz val="10"/>
        <color theme="1"/>
        <rFont val="Calibri"/>
        <family val="2"/>
        <scheme val="minor"/>
      </rPr>
      <t>(Earnings Before Taxes)</t>
    </r>
  </si>
  <si>
    <t>Rev / Unit</t>
  </si>
  <si>
    <t>Selling Expense: Mktg</t>
  </si>
  <si>
    <t xml:space="preserve">DISCLAIMER: All of the information contained in this exercise is entirely fictional. The company described is hypothetical. Any similarity between the business description and financial information provided and an actual company is purely coincidental. ASimpleModel.com does not provide investment, accounting or tax advice. Everything is intended for educational purposes only. </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</si>
  <si>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</si>
  <si>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Video on YouTube</t>
  </si>
  <si>
    <t>Learn more with the Financial Statements Video Series on ASM</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</si>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</sst>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Period &quot;0"/>
    <numFmt numFmtId="166" formatCode="0&quot; Periods&quot;"/>
    <numFmt numFmtId="167" formatCode="_(* #,##0.000_);_(* \(#,##0.000\);_(* &quot;-&quot;_);_(@_)"/>
    <numFmt numFmtId="168" formatCode="_(* #,##0.0_);_(* \(#,##0.0\);_(* &quot;-&quot;_);_(@_)"/>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i/>
      <sz val="11"/>
      <color theme="1"/>
      <name val="Calibri"/>
      <family val="2"/>
      <scheme val="minor"/>
    </font>
    <font>
      <sz val="11"/>
      <name val="Calibri"/>
      <family val="2"/>
      <scheme val="minor"/>
    </font>
    <font>
      <sz val="10"/>
      <color theme="1"/>
      <name val="Calibri"/>
      <family val="2"/>
      <scheme val="minor"/>
    </font>
    <font>
      <sz val="10"/>
      <color theme="0"/>
      <name val="Calibri"/>
      <family val="2"/>
      <scheme val="minor"/>
    </font>
    <font>
      <sz val="8"/>
      <color theme="1"/>
      <name val="Calibri"/>
      <family val="2"/>
      <scheme val="minor"/>
    </font>
    <font>
      <b/>
      <sz val="8"/>
      <color theme="1"/>
      <name val="Calibri"/>
      <family val="2"/>
      <scheme val="minor"/>
    </font>
    <font>
      <b/>
      <sz val="11"/>
      <name val="Calibri"/>
      <family val="2"/>
      <scheme val="minor"/>
    </font>
    <font>
      <i/>
      <sz val="8"/>
      <color theme="1"/>
      <name val="Calibri"/>
      <family val="2"/>
      <scheme val="minor"/>
    </font>
    <font>
      <b/>
      <sz val="11"/>
      <color rgb="FF0000FF"/>
      <name val="Calibri"/>
      <family val="2"/>
      <scheme val="minor"/>
    </font>
    <font>
      <b/>
      <sz val="11"/>
      <color theme="0"/>
      <name val="Calibri"/>
      <family val="2"/>
      <scheme val="minor"/>
    </font>
    <font>
      <b/>
      <sz val="12"/>
      <color theme="1"/>
      <name val="Calibri"/>
      <family val="2"/>
      <scheme val="minor"/>
    </font>
    <font>
      <sz val="10"/>
      <color theme="3"/>
      <name val="Calibri"/>
      <family val="2"/>
      <scheme val="minor"/>
    </font>
    <font>
      <sz val="26"/>
      <color theme="3"/>
      <name val="Calibri"/>
      <family val="2"/>
      <scheme val="minor"/>
    </font>
    <font>
      <b/>
      <i/>
      <sz val="11"/>
      <color theme="1"/>
      <name val="Calibri"/>
      <family val="2"/>
      <scheme val="minor"/>
    </font>
    <font>
      <b/>
      <sz val="10"/>
      <color theme="0"/>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10"/>
      <color rgb="FF0000FF"/>
      <name val="Calibri"/>
      <family val="2"/>
      <scheme val="minor"/>
    </font>
    <font>
      <b/>
      <sz val="11"/>
      <color rgb="FF00B050"/>
      <name val="Calibri"/>
      <family val="2"/>
      <scheme val="minor"/>
    </font>
    <font>
      <i/>
      <sz val="11"/>
      <color rgb="FFC00000"/>
      <name val="Calibri"/>
      <family val="2"/>
      <scheme val="minor"/>
    </font>
    <font>
      <b/>
      <i/>
      <sz val="10"/>
      <color theme="1"/>
      <name val="Calibri"/>
      <family val="2"/>
      <scheme val="minor"/>
    </font>
    <font>
      <b/>
      <i/>
      <sz val="10"/>
      <color theme="0"/>
      <name val="Calibri"/>
      <family val="2"/>
      <scheme val="minor"/>
    </font>
    <font>
      <b/>
      <sz val="10"/>
      <name val="Calibri"/>
      <family val="2"/>
      <scheme val="minor"/>
    </font>
    <font>
      <i/>
      <sz val="10"/>
      <color rgb="FFC00000"/>
      <name val="Calibri"/>
      <family val="2"/>
      <scheme val="minor"/>
    </font>
    <font>
      <u/>
      <sz val="11"/>
      <color theme="10"/>
      <name val="Calibri"/>
      <family val="2"/>
      <scheme val="minor"/>
    </font>
    <font>
      <b/>
      <u/>
      <sz val="11"/>
      <color theme="10"/>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lightUp"/>
    </fill>
    <fill>
      <patternFill patternType="solid">
        <fgColor rgb="FFFFFFCC"/>
        <bgColor indexed="64"/>
      </patternFill>
    </fill>
    <fill>
      <patternFill patternType="lightUp">
        <bgColor rgb="FFFFFFCC"/>
      </patternFill>
    </fill>
    <fill>
      <patternFill patternType="solid">
        <fgColor theme="3" tint="0.59999389629810485"/>
        <bgColor indexed="64"/>
      </patternFill>
    </fill>
    <fill>
      <patternFill patternType="solid">
        <fgColor indexed="65"/>
        <bgColor indexed="64"/>
      </patternFill>
    </fill>
    <fill>
      <patternFill patternType="solid">
        <fgColor theme="3" tint="0.79998168889431442"/>
        <bgColor indexed="64"/>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9" fillId="0" borderId="0" applyNumberFormat="0" applyFill="0" applyBorder="0" applyAlignment="0" applyProtection="0"/>
  </cellStyleXfs>
  <cellXfs count="219">
    <xf numFmtId="0" fontId="0" fillId="0" borderId="0" xfId="0"/>
    <xf numFmtId="41" fontId="0" fillId="0" borderId="0" xfId="0" applyNumberFormat="1"/>
    <xf numFmtId="41" fontId="3" fillId="0" borderId="0" xfId="0" applyNumberFormat="1" applyFont="1"/>
    <xf numFmtId="41" fontId="0" fillId="0" borderId="1" xfId="0" applyNumberFormat="1" applyBorder="1"/>
    <xf numFmtId="164" fontId="4" fillId="0" borderId="0" xfId="0" applyNumberFormat="1" applyFont="1"/>
    <xf numFmtId="0" fontId="0" fillId="0" borderId="0" xfId="0" applyAlignment="1">
      <alignment horizontal="left" indent="1"/>
    </xf>
    <xf numFmtId="0" fontId="4" fillId="0" borderId="0" xfId="0" applyFont="1" applyAlignment="1">
      <alignment horizontal="left" indent="1"/>
    </xf>
    <xf numFmtId="0" fontId="0" fillId="0" borderId="0" xfId="0" applyAlignment="1">
      <alignment horizontal="left" indent="2"/>
    </xf>
    <xf numFmtId="41" fontId="5" fillId="0" borderId="0" xfId="0" applyNumberFormat="1" applyFont="1"/>
    <xf numFmtId="0" fontId="2" fillId="3" borderId="0" xfId="0" applyFont="1" applyFill="1"/>
    <xf numFmtId="0" fontId="6" fillId="0" borderId="0" xfId="0" applyFont="1"/>
    <xf numFmtId="0" fontId="1" fillId="0" borderId="0" xfId="0" applyFont="1"/>
    <xf numFmtId="0" fontId="4" fillId="0" borderId="0" xfId="0" applyFont="1"/>
    <xf numFmtId="0" fontId="7" fillId="2" borderId="0" xfId="0" applyFont="1" applyFill="1"/>
    <xf numFmtId="0" fontId="0" fillId="0" borderId="0" xfId="0" applyAlignment="1">
      <alignment horizontal="left"/>
    </xf>
    <xf numFmtId="41" fontId="0" fillId="0" borderId="2" xfId="0" applyNumberFormat="1" applyBorder="1"/>
    <xf numFmtId="0" fontId="0" fillId="0" borderId="2" xfId="0" applyBorder="1"/>
    <xf numFmtId="0" fontId="8" fillId="0" borderId="0" xfId="0" applyFont="1" applyAlignment="1">
      <alignment horizontal="center"/>
    </xf>
    <xf numFmtId="0" fontId="0" fillId="0" borderId="0" xfId="0" applyAlignment="1">
      <alignment horizontal="left" indent="3"/>
    </xf>
    <xf numFmtId="0" fontId="0" fillId="0" borderId="1" xfId="0" applyBorder="1" applyAlignment="1">
      <alignment horizontal="left" indent="3"/>
    </xf>
    <xf numFmtId="0" fontId="0" fillId="0" borderId="1" xfId="0" applyBorder="1" applyAlignment="1">
      <alignment horizontal="left" indent="4"/>
    </xf>
    <xf numFmtId="0" fontId="1" fillId="0" borderId="2" xfId="0" applyFont="1" applyBorder="1"/>
    <xf numFmtId="0" fontId="1" fillId="0" borderId="3" xfId="0" applyFont="1" applyBorder="1"/>
    <xf numFmtId="41" fontId="1" fillId="0" borderId="0" xfId="0" applyNumberFormat="1" applyFont="1"/>
    <xf numFmtId="41" fontId="0" fillId="0" borderId="0" xfId="0" applyNumberFormat="1" applyAlignment="1">
      <alignment horizontal="left" indent="1"/>
    </xf>
    <xf numFmtId="41" fontId="0" fillId="0" borderId="0" xfId="0" applyNumberFormat="1" applyAlignment="1">
      <alignment horizontal="left" indent="2"/>
    </xf>
    <xf numFmtId="41" fontId="0" fillId="0" borderId="1" xfId="0" applyNumberFormat="1" applyBorder="1" applyAlignment="1">
      <alignment horizontal="left" indent="3"/>
    </xf>
    <xf numFmtId="41" fontId="0" fillId="0" borderId="0" xfId="0" applyNumberFormat="1" applyAlignment="1">
      <alignment horizontal="left" indent="3"/>
    </xf>
    <xf numFmtId="41" fontId="0" fillId="0" borderId="1" xfId="0" applyNumberFormat="1" applyBorder="1" applyAlignment="1">
      <alignment horizontal="left" indent="4"/>
    </xf>
    <xf numFmtId="41" fontId="1" fillId="0" borderId="2" xfId="0" applyNumberFormat="1" applyFont="1" applyBorder="1"/>
    <xf numFmtId="41" fontId="1" fillId="0" borderId="3" xfId="0" applyNumberFormat="1" applyFont="1" applyBorder="1"/>
    <xf numFmtId="0" fontId="9" fillId="0" borderId="0" xfId="0" applyFont="1" applyAlignment="1">
      <alignment horizontal="center"/>
    </xf>
    <xf numFmtId="41" fontId="1" fillId="0" borderId="1" xfId="0" applyNumberFormat="1" applyFont="1" applyBorder="1"/>
    <xf numFmtId="0" fontId="11" fillId="0" borderId="0" xfId="0" applyFont="1" applyAlignment="1">
      <alignment horizontal="center"/>
    </xf>
    <xf numFmtId="41" fontId="4" fillId="0" borderId="0" xfId="0" applyNumberFormat="1" applyFont="1"/>
    <xf numFmtId="0" fontId="1" fillId="0" borderId="1" xfId="0" applyFont="1" applyBorder="1"/>
    <xf numFmtId="0" fontId="2" fillId="0" borderId="0" xfId="0" applyFont="1" applyAlignment="1">
      <alignment horizontal="center"/>
    </xf>
    <xf numFmtId="41" fontId="10" fillId="0" borderId="1" xfId="0" applyNumberFormat="1" applyFont="1" applyBorder="1"/>
    <xf numFmtId="41" fontId="3" fillId="6" borderId="0" xfId="0" applyNumberFormat="1" applyFont="1" applyFill="1"/>
    <xf numFmtId="41" fontId="5" fillId="5" borderId="0" xfId="0" applyNumberFormat="1" applyFont="1" applyFill="1"/>
    <xf numFmtId="165" fontId="7" fillId="2" borderId="0" xfId="0" applyNumberFormat="1" applyFont="1" applyFill="1" applyAlignment="1">
      <alignment horizontal="center"/>
    </xf>
    <xf numFmtId="41" fontId="12" fillId="6" borderId="0" xfId="0" applyNumberFormat="1" applyFont="1" applyFill="1"/>
    <xf numFmtId="41" fontId="10" fillId="0" borderId="0" xfId="0" applyNumberFormat="1" applyFont="1"/>
    <xf numFmtId="41" fontId="1" fillId="0" borderId="0" xfId="0" applyNumberFormat="1" applyFont="1" applyAlignment="1">
      <alignment horizontal="left" indent="1"/>
    </xf>
    <xf numFmtId="0" fontId="2" fillId="2" borderId="0" xfId="0" applyFont="1" applyFill="1"/>
    <xf numFmtId="41" fontId="5" fillId="5" borderId="2" xfId="0" applyNumberFormat="1" applyFont="1" applyFill="1" applyBorder="1"/>
    <xf numFmtId="41" fontId="5" fillId="0" borderId="3" xfId="0" applyNumberFormat="1" applyFont="1" applyBorder="1"/>
    <xf numFmtId="0" fontId="14" fillId="0" borderId="0" xfId="0" applyFont="1"/>
    <xf numFmtId="0" fontId="13" fillId="3" borderId="0" xfId="0" applyFont="1" applyFill="1"/>
    <xf numFmtId="41" fontId="5" fillId="5" borderId="1" xfId="0" applyNumberFormat="1" applyFont="1" applyFill="1" applyBorder="1"/>
    <xf numFmtId="0" fontId="0" fillId="0" borderId="1" xfId="0" applyBorder="1"/>
    <xf numFmtId="0" fontId="0" fillId="0" borderId="4" xfId="0" applyBorder="1" applyAlignment="1">
      <alignment horizontal="left" indent="1"/>
    </xf>
    <xf numFmtId="0" fontId="0" fillId="0" borderId="4" xfId="0" applyBorder="1"/>
    <xf numFmtId="0" fontId="2" fillId="2" borderId="0" xfId="0" applyFont="1" applyFill="1" applyAlignment="1">
      <alignment horizontal="center"/>
    </xf>
    <xf numFmtId="0" fontId="2" fillId="0" borderId="0" xfId="0" applyFont="1"/>
    <xf numFmtId="165" fontId="7" fillId="3" borderId="0" xfId="0" applyNumberFormat="1" applyFont="1" applyFill="1" applyAlignment="1">
      <alignment horizontal="center"/>
    </xf>
    <xf numFmtId="165" fontId="2" fillId="2" borderId="0" xfId="0" applyNumberFormat="1" applyFont="1" applyFill="1"/>
    <xf numFmtId="0" fontId="1" fillId="4" borderId="5" xfId="0" applyFont="1" applyFill="1" applyBorder="1"/>
    <xf numFmtId="0" fontId="1" fillId="4" borderId="2" xfId="0" applyFont="1" applyFill="1" applyBorder="1"/>
    <xf numFmtId="41" fontId="1" fillId="4" borderId="2" xfId="0" applyNumberFormat="1" applyFont="1" applyFill="1" applyBorder="1"/>
    <xf numFmtId="0" fontId="1" fillId="4" borderId="5" xfId="0" applyFont="1" applyFill="1" applyBorder="1" applyAlignment="1">
      <alignment horizontal="left" indent="1"/>
    </xf>
    <xf numFmtId="41" fontId="1" fillId="4" borderId="2" xfId="0" applyNumberFormat="1" applyFont="1" applyFill="1" applyBorder="1" applyAlignment="1">
      <alignment horizontal="left" indent="1"/>
    </xf>
    <xf numFmtId="0" fontId="0" fillId="2" borderId="0" xfId="0" applyFill="1"/>
    <xf numFmtId="0" fontId="15" fillId="0" borderId="0" xfId="0" applyFont="1"/>
    <xf numFmtId="0" fontId="16" fillId="0" borderId="0" xfId="0" applyFont="1"/>
    <xf numFmtId="165" fontId="2" fillId="0" borderId="0" xfId="0" applyNumberFormat="1" applyFont="1"/>
    <xf numFmtId="165" fontId="2" fillId="2" borderId="0" xfId="0" applyNumberFormat="1" applyFont="1" applyFill="1" applyAlignment="1">
      <alignment horizontal="center"/>
    </xf>
    <xf numFmtId="41" fontId="5" fillId="0" borderId="4" xfId="0" applyNumberFormat="1" applyFont="1" applyBorder="1"/>
    <xf numFmtId="9" fontId="5" fillId="0" borderId="0" xfId="0" applyNumberFormat="1" applyFont="1"/>
    <xf numFmtId="9" fontId="3" fillId="6" borderId="0" xfId="0" applyNumberFormat="1" applyFont="1" applyFill="1"/>
    <xf numFmtId="0" fontId="1" fillId="4" borderId="2" xfId="0" applyFont="1" applyFill="1" applyBorder="1" applyAlignment="1">
      <alignment horizontal="left" indent="1"/>
    </xf>
    <xf numFmtId="9" fontId="0" fillId="0" borderId="0" xfId="0" applyNumberFormat="1" applyAlignment="1">
      <alignment horizontal="center"/>
    </xf>
    <xf numFmtId="41" fontId="0" fillId="0" borderId="0" xfId="0" applyNumberFormat="1" applyAlignment="1">
      <alignment horizontal="left" indent="4"/>
    </xf>
    <xf numFmtId="0" fontId="7" fillId="0" borderId="0" xfId="0" applyFont="1"/>
    <xf numFmtId="0" fontId="0" fillId="0" borderId="0" xfId="0" applyAlignment="1">
      <alignment horizontal="left" indent="4"/>
    </xf>
    <xf numFmtId="0" fontId="1" fillId="0" borderId="0" xfId="0" applyFont="1" applyAlignment="1">
      <alignment horizontal="left" indent="1"/>
    </xf>
    <xf numFmtId="41" fontId="10" fillId="5" borderId="0" xfId="0" applyNumberFormat="1" applyFont="1" applyFill="1"/>
    <xf numFmtId="0" fontId="1" fillId="0" borderId="0" xfId="0" applyFont="1" applyAlignment="1">
      <alignment horizontal="left"/>
    </xf>
    <xf numFmtId="41" fontId="10" fillId="0" borderId="2" xfId="0" applyNumberFormat="1" applyFont="1" applyBorder="1"/>
    <xf numFmtId="0" fontId="2" fillId="2" borderId="0" xfId="0" applyFont="1" applyFill="1" applyAlignment="1">
      <alignment horizontal="centerContinuous"/>
    </xf>
    <xf numFmtId="166" fontId="5" fillId="0" borderId="5" xfId="0" applyNumberFormat="1" applyFont="1" applyBorder="1" applyAlignment="1">
      <alignment horizontal="left"/>
    </xf>
    <xf numFmtId="9" fontId="5" fillId="0" borderId="5" xfId="0" applyNumberFormat="1" applyFont="1" applyBorder="1" applyAlignment="1">
      <alignment horizontal="left"/>
    </xf>
    <xf numFmtId="41" fontId="5" fillId="0" borderId="1" xfId="0" applyNumberFormat="1" applyFont="1" applyBorder="1"/>
    <xf numFmtId="43" fontId="0" fillId="0" borderId="0" xfId="0" applyNumberFormat="1"/>
    <xf numFmtId="44" fontId="5" fillId="0" borderId="4" xfId="0" applyNumberFormat="1" applyFont="1" applyBorder="1"/>
    <xf numFmtId="0" fontId="0" fillId="0" borderId="5" xfId="0" applyBorder="1"/>
    <xf numFmtId="41" fontId="3" fillId="5" borderId="1" xfId="0" applyNumberFormat="1" applyFont="1" applyFill="1" applyBorder="1"/>
    <xf numFmtId="41" fontId="3" fillId="5" borderId="4" xfId="0" applyNumberFormat="1" applyFont="1" applyFill="1" applyBorder="1"/>
    <xf numFmtId="0" fontId="13" fillId="3" borderId="0" xfId="0" applyFont="1" applyFill="1" applyAlignment="1">
      <alignment horizontal="center"/>
    </xf>
    <xf numFmtId="0" fontId="0" fillId="5" borderId="1" xfId="0" applyFill="1" applyBorder="1"/>
    <xf numFmtId="0" fontId="0" fillId="5" borderId="0" xfId="0" applyFill="1"/>
    <xf numFmtId="0" fontId="0" fillId="5" borderId="4" xfId="0" applyFill="1" applyBorder="1"/>
    <xf numFmtId="164" fontId="4" fillId="0" borderId="0" xfId="0" applyNumberFormat="1" applyFont="1" applyAlignment="1">
      <alignment horizontal="right"/>
    </xf>
    <xf numFmtId="41" fontId="5" fillId="0" borderId="2" xfId="0" applyNumberFormat="1" applyFont="1" applyBorder="1"/>
    <xf numFmtId="41" fontId="10" fillId="5" borderId="2" xfId="0" applyNumberFormat="1" applyFont="1" applyFill="1" applyBorder="1"/>
    <xf numFmtId="41" fontId="3" fillId="7" borderId="0" xfId="0" applyNumberFormat="1" applyFont="1" applyFill="1"/>
    <xf numFmtId="41" fontId="0" fillId="5" borderId="0" xfId="0" applyNumberFormat="1" applyFill="1"/>
    <xf numFmtId="41" fontId="1" fillId="5" borderId="1" xfId="0" applyNumberFormat="1" applyFont="1" applyFill="1" applyBorder="1"/>
    <xf numFmtId="41" fontId="3" fillId="5" borderId="0" xfId="0" applyNumberFormat="1" applyFont="1" applyFill="1"/>
    <xf numFmtId="9" fontId="3" fillId="5" borderId="0" xfId="0" applyNumberFormat="1" applyFont="1" applyFill="1"/>
    <xf numFmtId="41" fontId="1" fillId="5" borderId="3" xfId="0" applyNumberFormat="1" applyFont="1" applyFill="1" applyBorder="1"/>
    <xf numFmtId="41" fontId="12" fillId="5" borderId="0" xfId="0" applyNumberFormat="1" applyFont="1" applyFill="1"/>
    <xf numFmtId="0" fontId="0" fillId="5" borderId="4" xfId="0" applyFill="1" applyBorder="1" applyAlignment="1">
      <alignment horizontal="center"/>
    </xf>
    <xf numFmtId="0" fontId="18" fillId="2" borderId="0" xfId="0" applyFont="1" applyFill="1"/>
    <xf numFmtId="165" fontId="18" fillId="2" borderId="0" xfId="0" applyNumberFormat="1" applyFont="1" applyFill="1" applyAlignment="1">
      <alignment horizontal="center"/>
    </xf>
    <xf numFmtId="165" fontId="18" fillId="0" borderId="0" xfId="0" applyNumberFormat="1" applyFont="1" applyAlignment="1">
      <alignment horizontal="center"/>
    </xf>
    <xf numFmtId="41" fontId="0" fillId="8" borderId="0" xfId="0" applyNumberFormat="1" applyFill="1"/>
    <xf numFmtId="0" fontId="18" fillId="8" borderId="0" xfId="0" applyFont="1" applyFill="1"/>
    <xf numFmtId="0" fontId="19" fillId="0" borderId="0" xfId="0" applyFont="1"/>
    <xf numFmtId="0" fontId="19" fillId="0" borderId="1" xfId="0" applyFont="1" applyBorder="1"/>
    <xf numFmtId="0" fontId="20" fillId="0" borderId="0" xfId="0" applyFont="1" applyAlignment="1">
      <alignment horizontal="left" indent="1"/>
    </xf>
    <xf numFmtId="0" fontId="19" fillId="0" borderId="2" xfId="0" applyFont="1" applyBorder="1"/>
    <xf numFmtId="0" fontId="6" fillId="0" borderId="0" xfId="0" applyFont="1" applyAlignment="1">
      <alignment horizontal="left" indent="1"/>
    </xf>
    <xf numFmtId="41" fontId="6" fillId="0" borderId="0" xfId="0" applyNumberFormat="1" applyFont="1"/>
    <xf numFmtId="41" fontId="19" fillId="0" borderId="0" xfId="0" applyNumberFormat="1" applyFont="1" applyAlignment="1">
      <alignment horizontal="center"/>
    </xf>
    <xf numFmtId="41" fontId="6" fillId="0" borderId="1" xfId="0" applyNumberFormat="1" applyFont="1" applyBorder="1"/>
    <xf numFmtId="41" fontId="19" fillId="0" borderId="1" xfId="0" applyNumberFormat="1" applyFont="1" applyBorder="1" applyAlignment="1">
      <alignment horizontal="center"/>
    </xf>
    <xf numFmtId="164" fontId="20" fillId="0" borderId="0" xfId="0" applyNumberFormat="1" applyFont="1" applyAlignment="1">
      <alignment horizontal="right"/>
    </xf>
    <xf numFmtId="165" fontId="19" fillId="0" borderId="0" xfId="0" applyNumberFormat="1" applyFont="1" applyAlignment="1">
      <alignment horizontal="center"/>
    </xf>
    <xf numFmtId="41" fontId="19" fillId="0" borderId="2" xfId="0" applyNumberFormat="1" applyFont="1" applyBorder="1"/>
    <xf numFmtId="41" fontId="19" fillId="0" borderId="2" xfId="0" applyNumberFormat="1" applyFont="1" applyBorder="1" applyAlignment="1">
      <alignment horizontal="center"/>
    </xf>
    <xf numFmtId="41" fontId="19" fillId="0" borderId="0" xfId="0" applyNumberFormat="1" applyFont="1"/>
    <xf numFmtId="41" fontId="6" fillId="5" borderId="0" xfId="0" applyNumberFormat="1" applyFont="1" applyFill="1"/>
    <xf numFmtId="41" fontId="19" fillId="5" borderId="0" xfId="0" applyNumberFormat="1" applyFont="1" applyFill="1" applyAlignment="1">
      <alignment horizontal="center"/>
    </xf>
    <xf numFmtId="41" fontId="21" fillId="0" borderId="0" xfId="0" applyNumberFormat="1" applyFont="1"/>
    <xf numFmtId="0" fontId="19" fillId="0" borderId="1" xfId="0" applyFont="1" applyBorder="1" applyAlignment="1">
      <alignment horizontal="left" indent="1"/>
    </xf>
    <xf numFmtId="41" fontId="19" fillId="0" borderId="1" xfId="0" applyNumberFormat="1" applyFont="1" applyBorder="1"/>
    <xf numFmtId="41" fontId="6" fillId="8" borderId="0" xfId="0" applyNumberFormat="1" applyFont="1" applyFill="1"/>
    <xf numFmtId="166" fontId="23" fillId="0" borderId="6" xfId="0" applyNumberFormat="1" applyFont="1" applyBorder="1" applyAlignment="1">
      <alignment horizontal="center"/>
    </xf>
    <xf numFmtId="9" fontId="23" fillId="0" borderId="6" xfId="0" applyNumberFormat="1" applyFont="1" applyBorder="1" applyAlignment="1">
      <alignment horizontal="center"/>
    </xf>
    <xf numFmtId="0" fontId="6" fillId="4" borderId="0" xfId="0" applyFont="1" applyFill="1"/>
    <xf numFmtId="41" fontId="6" fillId="4" borderId="0" xfId="0" applyNumberFormat="1" applyFont="1" applyFill="1"/>
    <xf numFmtId="44" fontId="6" fillId="4" borderId="0" xfId="0" applyNumberFormat="1" applyFont="1" applyFill="1"/>
    <xf numFmtId="41" fontId="23" fillId="0" borderId="1" xfId="0" applyNumberFormat="1" applyFont="1" applyBorder="1"/>
    <xf numFmtId="0" fontId="0" fillId="0" borderId="0" xfId="0" applyAlignment="1">
      <alignment horizontal="center" vertical="center"/>
    </xf>
    <xf numFmtId="0" fontId="0" fillId="0" borderId="0" xfId="0" applyAlignment="1">
      <alignment vertical="center"/>
    </xf>
    <xf numFmtId="0" fontId="24" fillId="0" borderId="0" xfId="0" applyFont="1"/>
    <xf numFmtId="0" fontId="6" fillId="0" borderId="0" xfId="0" applyFont="1" applyAlignment="1">
      <alignment horizontal="left"/>
    </xf>
    <xf numFmtId="164" fontId="5" fillId="0" borderId="0" xfId="0" applyNumberFormat="1" applyFont="1"/>
    <xf numFmtId="0" fontId="19" fillId="0" borderId="11" xfId="0" applyFont="1" applyBorder="1"/>
    <xf numFmtId="0" fontId="19" fillId="0" borderId="9" xfId="0" applyFont="1" applyBorder="1"/>
    <xf numFmtId="0" fontId="6" fillId="0" borderId="4" xfId="0" applyFont="1" applyBorder="1"/>
    <xf numFmtId="0" fontId="0" fillId="0" borderId="9" xfId="0" applyBorder="1"/>
    <xf numFmtId="164" fontId="23" fillId="0" borderId="6" xfId="0" applyNumberFormat="1" applyFont="1" applyBorder="1" applyAlignment="1">
      <alignment horizontal="center"/>
    </xf>
    <xf numFmtId="0" fontId="6" fillId="0" borderId="2" xfId="0" applyFont="1" applyBorder="1"/>
    <xf numFmtId="41" fontId="22" fillId="6" borderId="2" xfId="0" applyNumberFormat="1" applyFont="1" applyFill="1" applyBorder="1"/>
    <xf numFmtId="165" fontId="26" fillId="2" borderId="0" xfId="0" applyNumberFormat="1" applyFont="1" applyFill="1" applyAlignment="1">
      <alignment horizontal="center"/>
    </xf>
    <xf numFmtId="164" fontId="20" fillId="0" borderId="0" xfId="0" applyNumberFormat="1" applyFont="1" applyAlignment="1">
      <alignment horizontal="center"/>
    </xf>
    <xf numFmtId="164" fontId="20" fillId="0" borderId="1" xfId="0" applyNumberFormat="1" applyFont="1" applyBorder="1" applyAlignment="1">
      <alignment horizontal="center"/>
    </xf>
    <xf numFmtId="164" fontId="20" fillId="0" borderId="2" xfId="0" applyNumberFormat="1" applyFont="1" applyBorder="1" applyAlignment="1">
      <alignment horizontal="center"/>
    </xf>
    <xf numFmtId="41" fontId="20" fillId="4" borderId="0" xfId="0" applyNumberFormat="1" applyFont="1" applyFill="1" applyAlignment="1">
      <alignment horizontal="center"/>
    </xf>
    <xf numFmtId="44" fontId="20" fillId="4" borderId="0" xfId="0" applyNumberFormat="1" applyFont="1" applyFill="1" applyAlignment="1">
      <alignment horizontal="center"/>
    </xf>
    <xf numFmtId="0" fontId="4" fillId="0" borderId="0" xfId="0" applyFont="1" applyAlignment="1">
      <alignment horizontal="center"/>
    </xf>
    <xf numFmtId="41" fontId="25" fillId="5" borderId="0" xfId="0" applyNumberFormat="1" applyFont="1" applyFill="1" applyAlignment="1">
      <alignment horizontal="center"/>
    </xf>
    <xf numFmtId="0" fontId="17" fillId="0" borderId="0" xfId="0" applyFont="1" applyAlignment="1">
      <alignment horizontal="center"/>
    </xf>
    <xf numFmtId="167" fontId="0" fillId="0" borderId="0" xfId="0" applyNumberFormat="1"/>
    <xf numFmtId="168" fontId="1" fillId="0" borderId="2" xfId="0" applyNumberFormat="1" applyFont="1" applyBorder="1"/>
    <xf numFmtId="168" fontId="0" fillId="0" borderId="0" xfId="0" applyNumberFormat="1"/>
    <xf numFmtId="164" fontId="0" fillId="0" borderId="0" xfId="0" applyNumberFormat="1"/>
    <xf numFmtId="41" fontId="5" fillId="9" borderId="0" xfId="0" applyNumberFormat="1" applyFont="1" applyFill="1"/>
    <xf numFmtId="41" fontId="0" fillId="9" borderId="0" xfId="0" applyNumberFormat="1" applyFill="1"/>
    <xf numFmtId="41" fontId="10" fillId="9" borderId="1" xfId="0" applyNumberFormat="1" applyFont="1" applyFill="1" applyBorder="1"/>
    <xf numFmtId="44" fontId="23" fillId="0" borderId="6" xfId="0" applyNumberFormat="1" applyFont="1" applyBorder="1"/>
    <xf numFmtId="0" fontId="18" fillId="0" borderId="11" xfId="0" applyFont="1" applyBorder="1"/>
    <xf numFmtId="0" fontId="18" fillId="0" borderId="0" xfId="0" applyFont="1"/>
    <xf numFmtId="0" fontId="18" fillId="0" borderId="12" xfId="0" applyFont="1" applyBorder="1"/>
    <xf numFmtId="42" fontId="22" fillId="6" borderId="12" xfId="0" applyNumberFormat="1" applyFont="1" applyFill="1" applyBorder="1" applyAlignment="1">
      <alignment horizontal="right"/>
    </xf>
    <xf numFmtId="0" fontId="1" fillId="0" borderId="11" xfId="0" applyFont="1" applyBorder="1"/>
    <xf numFmtId="164" fontId="22" fillId="6" borderId="12" xfId="0" applyNumberFormat="1" applyFont="1" applyFill="1" applyBorder="1" applyAlignment="1">
      <alignment horizontal="center"/>
    </xf>
    <xf numFmtId="166" fontId="22" fillId="6" borderId="12" xfId="0" applyNumberFormat="1" applyFont="1" applyFill="1" applyBorder="1" applyAlignment="1">
      <alignment horizontal="right"/>
    </xf>
    <xf numFmtId="0" fontId="6" fillId="0" borderId="11" xfId="0" applyFont="1" applyBorder="1"/>
    <xf numFmtId="0" fontId="6" fillId="0" borderId="12" xfId="0" applyFont="1" applyBorder="1"/>
    <xf numFmtId="9" fontId="22" fillId="6" borderId="12" xfId="0" applyNumberFormat="1" applyFont="1" applyFill="1" applyBorder="1" applyAlignment="1">
      <alignment horizontal="center"/>
    </xf>
    <xf numFmtId="164" fontId="22" fillId="6" borderId="12" xfId="0" applyNumberFormat="1" applyFont="1" applyFill="1" applyBorder="1" applyAlignment="1">
      <alignment horizontal="right"/>
    </xf>
    <xf numFmtId="0" fontId="6" fillId="5" borderId="0" xfId="0" applyFont="1" applyFill="1"/>
    <xf numFmtId="0" fontId="0" fillId="0" borderId="11" xfId="0" applyBorder="1"/>
    <xf numFmtId="0" fontId="0" fillId="0" borderId="12" xfId="0" applyBorder="1"/>
    <xf numFmtId="166" fontId="22" fillId="6" borderId="10" xfId="0" applyNumberFormat="1" applyFont="1" applyFill="1" applyBorder="1" applyAlignment="1">
      <alignment horizontal="right"/>
    </xf>
    <xf numFmtId="44" fontId="22" fillId="6" borderId="10" xfId="0" applyNumberFormat="1" applyFont="1" applyFill="1" applyBorder="1" applyAlignment="1">
      <alignment horizontal="right"/>
    </xf>
    <xf numFmtId="42" fontId="6" fillId="0" borderId="10" xfId="0" applyNumberFormat="1" applyFont="1" applyBorder="1"/>
    <xf numFmtId="0" fontId="0" fillId="9" borderId="4" xfId="0" applyFill="1" applyBorder="1"/>
    <xf numFmtId="0" fontId="0" fillId="9" borderId="10" xfId="0" applyFill="1" applyBorder="1"/>
    <xf numFmtId="0" fontId="28" fillId="9" borderId="9" xfId="0" applyFont="1" applyFill="1" applyBorder="1"/>
    <xf numFmtId="0" fontId="27" fillId="10" borderId="7" xfId="0" applyFont="1" applyFill="1" applyBorder="1"/>
    <xf numFmtId="0" fontId="27" fillId="10" borderId="1" xfId="0" applyFont="1" applyFill="1" applyBorder="1"/>
    <xf numFmtId="0" fontId="27" fillId="10" borderId="8" xfId="0" applyFont="1" applyFill="1" applyBorder="1"/>
    <xf numFmtId="0" fontId="18" fillId="8" borderId="1" xfId="0" applyFont="1" applyFill="1" applyBorder="1"/>
    <xf numFmtId="0" fontId="18" fillId="8" borderId="8" xfId="0" applyFont="1" applyFill="1" applyBorder="1"/>
    <xf numFmtId="0" fontId="18" fillId="3" borderId="7" xfId="0" applyFont="1" applyFill="1" applyBorder="1"/>
    <xf numFmtId="0" fontId="7" fillId="3" borderId="1" xfId="0" applyFont="1" applyFill="1" applyBorder="1"/>
    <xf numFmtId="0" fontId="7" fillId="3" borderId="8" xfId="0" applyFont="1" applyFill="1" applyBorder="1"/>
    <xf numFmtId="0" fontId="18" fillId="8" borderId="7" xfId="0" applyFont="1" applyFill="1" applyBorder="1"/>
    <xf numFmtId="0" fontId="21" fillId="8" borderId="1" xfId="0" applyFont="1" applyFill="1" applyBorder="1"/>
    <xf numFmtId="0" fontId="21" fillId="8" borderId="8" xfId="0" applyFont="1" applyFill="1" applyBorder="1"/>
    <xf numFmtId="0" fontId="21" fillId="10" borderId="1" xfId="0" applyFont="1" applyFill="1" applyBorder="1"/>
    <xf numFmtId="0" fontId="21" fillId="10" borderId="8" xfId="0" applyFont="1" applyFill="1" applyBorder="1"/>
    <xf numFmtId="166" fontId="5" fillId="0" borderId="0" xfId="0" applyNumberFormat="1" applyFont="1" applyAlignment="1">
      <alignment horizontal="left"/>
    </xf>
    <xf numFmtId="166" fontId="23" fillId="0" borderId="0" xfId="0" applyNumberFormat="1" applyFont="1" applyAlignment="1">
      <alignment horizontal="center"/>
    </xf>
    <xf numFmtId="164" fontId="5" fillId="0" borderId="5" xfId="0" applyNumberFormat="1" applyFont="1" applyBorder="1" applyAlignment="1">
      <alignment horizontal="left"/>
    </xf>
    <xf numFmtId="44" fontId="21" fillId="0" borderId="10" xfId="0" applyNumberFormat="1" applyFont="1" applyBorder="1" applyAlignment="1">
      <alignment horizontal="center"/>
    </xf>
    <xf numFmtId="0" fontId="6" fillId="0" borderId="0" xfId="0" applyFont="1" applyAlignment="1">
      <alignment horizontal="center"/>
    </xf>
    <xf numFmtId="0" fontId="19" fillId="10" borderId="0" xfId="0" applyFont="1" applyFill="1" applyAlignment="1">
      <alignment horizontal="centerContinuous"/>
    </xf>
    <xf numFmtId="164" fontId="7" fillId="0" borderId="0" xfId="0" applyNumberFormat="1" applyFont="1" applyAlignment="1">
      <alignment horizontal="center"/>
    </xf>
    <xf numFmtId="164" fontId="19" fillId="0" borderId="0" xfId="0" applyNumberFormat="1" applyFont="1" applyAlignment="1">
      <alignment horizontal="center"/>
    </xf>
    <xf numFmtId="0" fontId="19" fillId="0" borderId="0" xfId="0" applyFont="1" applyAlignment="1">
      <alignment horizontal="center"/>
    </xf>
    <xf numFmtId="164" fontId="6" fillId="0" borderId="7" xfId="0" applyNumberFormat="1" applyFont="1" applyBorder="1" applyAlignment="1">
      <alignment horizontal="center"/>
    </xf>
    <xf numFmtId="164" fontId="6" fillId="0" borderId="1" xfId="0" applyNumberFormat="1" applyFont="1" applyBorder="1" applyAlignment="1">
      <alignment horizontal="center"/>
    </xf>
    <xf numFmtId="164" fontId="6" fillId="0" borderId="11" xfId="0" applyNumberFormat="1" applyFont="1" applyBorder="1" applyAlignment="1">
      <alignment horizontal="center"/>
    </xf>
    <xf numFmtId="164" fontId="6" fillId="0" borderId="0" xfId="0" applyNumberFormat="1" applyFont="1" applyAlignment="1">
      <alignment horizontal="center"/>
    </xf>
    <xf numFmtId="0" fontId="20" fillId="0" borderId="0" xfId="0" applyFont="1"/>
    <xf numFmtId="41" fontId="0" fillId="5" borderId="2" xfId="0" applyNumberFormat="1" applyFill="1" applyBorder="1"/>
    <xf numFmtId="44" fontId="6" fillId="0" borderId="0" xfId="0" applyNumberFormat="1" applyFont="1"/>
    <xf numFmtId="0" fontId="1" fillId="0" borderId="0" xfId="0" applyFont="1" applyAlignment="1">
      <alignment horizontal="center" vertical="center" wrapText="1"/>
    </xf>
    <xf numFmtId="0" fontId="1" fillId="0" borderId="0" xfId="0" applyFont="1" applyAlignment="1">
      <alignment horizontal="justify" vertical="center" wrapText="1"/>
    </xf>
    <xf numFmtId="0" fontId="30" fillId="0" borderId="0" xfId="1"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33CC33"/>
      <color rgb="FFFFFFCC"/>
      <color rgb="FF0000FF"/>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87437225418675E-2"/>
          <c:y val="3.8779587172524436E-2"/>
          <c:w val="0.93738052174555808"/>
          <c:h val="0.77310334824837212"/>
        </c:manualLayout>
      </c:layout>
      <c:barChart>
        <c:barDir val="col"/>
        <c:grouping val="stacked"/>
        <c:varyColors val="0"/>
        <c:ser>
          <c:idx val="0"/>
          <c:order val="0"/>
          <c:tx>
            <c:strRef>
              <c:f>Output!$B$46</c:f>
              <c:strCache>
                <c:ptCount val="1"/>
                <c:pt idx="0">
                  <c:v>Accounts Receivable</c:v>
                </c:pt>
              </c:strCache>
            </c:strRef>
          </c:tx>
          <c:spPr>
            <a:solidFill>
              <a:schemeClr val="tx2">
                <a:lumMod val="60000"/>
                <a:lumOff val="40000"/>
              </a:schemeClr>
            </a:solidFill>
            <a:ln>
              <a:noFill/>
            </a:ln>
            <a:effectLst/>
          </c:spPr>
          <c:invertIfNegative val="0"/>
          <c:cat>
            <c:numRef>
              <c:f>Output!$D$41:$R$41</c:f>
              <c:numCache>
                <c:formatCode>"Period "0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Output!$D$46:$R$46</c:f>
              <c:numCache>
                <c:formatCode>_(* #,##0_);_(* \(#,##0\);_(* "-"_);_(@_)</c:formatCode>
                <c:ptCount val="15"/>
                <c:pt idx="0">
                  <c:v>0</c:v>
                </c:pt>
                <c:pt idx="1">
                  <c:v>0</c:v>
                </c:pt>
                <c:pt idx="2">
                  <c:v>0</c:v>
                </c:pt>
                <c:pt idx="3">
                  <c:v>333333.33333333337</c:v>
                </c:pt>
                <c:pt idx="4">
                  <c:v>333333.33333333337</c:v>
                </c:pt>
                <c:pt idx="5">
                  <c:v>333333.33333333337</c:v>
                </c:pt>
                <c:pt idx="6">
                  <c:v>333333.33333333337</c:v>
                </c:pt>
                <c:pt idx="7">
                  <c:v>333333.33333333337</c:v>
                </c:pt>
                <c:pt idx="8">
                  <c:v>333333.33333333337</c:v>
                </c:pt>
                <c:pt idx="9">
                  <c:v>400000</c:v>
                </c:pt>
                <c:pt idx="10">
                  <c:v>283333.33333333337</c:v>
                </c:pt>
                <c:pt idx="11">
                  <c:v>333333.33333333337</c:v>
                </c:pt>
                <c:pt idx="12">
                  <c:v>333333.33333333337</c:v>
                </c:pt>
                <c:pt idx="13">
                  <c:v>333333.33333333337</c:v>
                </c:pt>
                <c:pt idx="14">
                  <c:v>333333.33333333337</c:v>
                </c:pt>
              </c:numCache>
            </c:numRef>
          </c:val>
          <c:extLst>
            <c:ext xmlns:c16="http://schemas.microsoft.com/office/drawing/2014/chart" uri="{C3380CC4-5D6E-409C-BE32-E72D297353CC}">
              <c16:uniqueId val="{00000002-D396-4BF6-89FE-2F91A36F21DA}"/>
            </c:ext>
          </c:extLst>
        </c:ser>
        <c:ser>
          <c:idx val="1"/>
          <c:order val="1"/>
          <c:tx>
            <c:strRef>
              <c:f>Output!$B$47</c:f>
              <c:strCache>
                <c:ptCount val="1"/>
                <c:pt idx="0">
                  <c:v>Inventory</c:v>
                </c:pt>
              </c:strCache>
            </c:strRef>
          </c:tx>
          <c:spPr>
            <a:solidFill>
              <a:schemeClr val="tx2">
                <a:lumMod val="75000"/>
              </a:schemeClr>
            </a:solidFill>
            <a:ln>
              <a:noFill/>
            </a:ln>
            <a:effectLst/>
          </c:spPr>
          <c:invertIfNegative val="0"/>
          <c:cat>
            <c:numRef>
              <c:f>Output!$D$41:$R$41</c:f>
              <c:numCache>
                <c:formatCode>"Period "0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Output!$D$47:$R$47</c:f>
              <c:numCache>
                <c:formatCode>_(* #,##0_);_(* \(#,##0\);_(* "-"_);_(@_)</c:formatCode>
                <c:ptCount val="15"/>
                <c:pt idx="0">
                  <c:v>200000</c:v>
                </c:pt>
                <c:pt idx="1">
                  <c:v>400000</c:v>
                </c:pt>
                <c:pt idx="2">
                  <c:v>600000</c:v>
                </c:pt>
                <c:pt idx="3">
                  <c:v>600000</c:v>
                </c:pt>
                <c:pt idx="4">
                  <c:v>600000</c:v>
                </c:pt>
                <c:pt idx="5">
                  <c:v>600000</c:v>
                </c:pt>
                <c:pt idx="6">
                  <c:v>640000</c:v>
                </c:pt>
                <c:pt idx="7">
                  <c:v>610000</c:v>
                </c:pt>
                <c:pt idx="8">
                  <c:v>610000</c:v>
                </c:pt>
                <c:pt idx="9">
                  <c:v>570000</c:v>
                </c:pt>
                <c:pt idx="10">
                  <c:v>600000</c:v>
                </c:pt>
                <c:pt idx="11">
                  <c:v>600000</c:v>
                </c:pt>
                <c:pt idx="12">
                  <c:v>600000</c:v>
                </c:pt>
                <c:pt idx="13">
                  <c:v>600000</c:v>
                </c:pt>
                <c:pt idx="14">
                  <c:v>600000</c:v>
                </c:pt>
              </c:numCache>
            </c:numRef>
          </c:val>
          <c:extLst>
            <c:ext xmlns:c16="http://schemas.microsoft.com/office/drawing/2014/chart" uri="{C3380CC4-5D6E-409C-BE32-E72D297353CC}">
              <c16:uniqueId val="{00000003-D396-4BF6-89FE-2F91A36F21DA}"/>
            </c:ext>
          </c:extLst>
        </c:ser>
        <c:ser>
          <c:idx val="3"/>
          <c:order val="2"/>
          <c:tx>
            <c:strRef>
              <c:f>Output!$B$50</c:f>
              <c:strCache>
                <c:ptCount val="1"/>
                <c:pt idx="0">
                  <c:v>Accounts Payable</c:v>
                </c:pt>
              </c:strCache>
            </c:strRef>
          </c:tx>
          <c:spPr>
            <a:solidFill>
              <a:schemeClr val="accent4"/>
            </a:solidFill>
            <a:ln>
              <a:noFill/>
            </a:ln>
            <a:effectLst/>
          </c:spPr>
          <c:invertIfNegative val="0"/>
          <c:cat>
            <c:numRef>
              <c:f>Output!$D$41:$R$41</c:f>
              <c:numCache>
                <c:formatCode>"Period "0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Output!$D$50:$O$50</c:f>
              <c:numCache>
                <c:formatCode>_(* #,##0_);_(* \(#,##0\);_(* "-"_);_(@_)</c:formatCode>
                <c:ptCount val="12"/>
                <c:pt idx="0">
                  <c:v>-200000</c:v>
                </c:pt>
                <c:pt idx="1">
                  <c:v>-400000</c:v>
                </c:pt>
                <c:pt idx="2">
                  <c:v>-600000</c:v>
                </c:pt>
                <c:pt idx="3">
                  <c:v>-800000</c:v>
                </c:pt>
                <c:pt idx="4">
                  <c:v>-800000</c:v>
                </c:pt>
                <c:pt idx="5">
                  <c:v>-800000</c:v>
                </c:pt>
                <c:pt idx="6">
                  <c:v>-840000</c:v>
                </c:pt>
                <c:pt idx="7">
                  <c:v>-810000</c:v>
                </c:pt>
                <c:pt idx="8">
                  <c:v>-810000</c:v>
                </c:pt>
                <c:pt idx="9">
                  <c:v>-810000</c:v>
                </c:pt>
                <c:pt idx="10">
                  <c:v>-770000</c:v>
                </c:pt>
                <c:pt idx="11">
                  <c:v>-800000</c:v>
                </c:pt>
              </c:numCache>
            </c:numRef>
          </c:val>
          <c:extLst>
            <c:ext xmlns:c16="http://schemas.microsoft.com/office/drawing/2014/chart" uri="{C3380CC4-5D6E-409C-BE32-E72D297353CC}">
              <c16:uniqueId val="{00000005-D396-4BF6-89FE-2F91A36F21DA}"/>
            </c:ext>
          </c:extLst>
        </c:ser>
        <c:ser>
          <c:idx val="2"/>
          <c:order val="5"/>
          <c:tx>
            <c:strRef>
              <c:f>Output!$B$45</c:f>
              <c:strCache>
                <c:ptCount val="1"/>
                <c:pt idx="0">
                  <c:v>Cash</c:v>
                </c:pt>
              </c:strCache>
            </c:strRef>
          </c:tx>
          <c:spPr>
            <a:solidFill>
              <a:schemeClr val="accent6"/>
            </a:solidFill>
            <a:ln>
              <a:noFill/>
            </a:ln>
            <a:effectLst/>
          </c:spPr>
          <c:invertIfNegative val="0"/>
          <c:cat>
            <c:numRef>
              <c:f>Output!$D$41:$R$41</c:f>
              <c:numCache>
                <c:formatCode>"Period "0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Output!$D$45:$R$45</c:f>
              <c:numCache>
                <c:formatCode>_(* #,##0_);_(* \(#,##0\);_(* "-"_);_(@_)</c:formatCode>
                <c:ptCount val="15"/>
                <c:pt idx="0">
                  <c:v>0</c:v>
                </c:pt>
                <c:pt idx="1">
                  <c:v>0</c:v>
                </c:pt>
                <c:pt idx="2">
                  <c:v>0</c:v>
                </c:pt>
                <c:pt idx="3">
                  <c:v>0</c:v>
                </c:pt>
                <c:pt idx="4">
                  <c:v>0</c:v>
                </c:pt>
                <c:pt idx="5">
                  <c:v>0</c:v>
                </c:pt>
                <c:pt idx="6">
                  <c:v>0</c:v>
                </c:pt>
                <c:pt idx="7">
                  <c:v>0</c:v>
                </c:pt>
                <c:pt idx="8">
                  <c:v>0</c:v>
                </c:pt>
                <c:pt idx="9">
                  <c:v>0</c:v>
                </c:pt>
                <c:pt idx="10">
                  <c:v>16581.773171277877</c:v>
                </c:pt>
                <c:pt idx="11">
                  <c:v>13248.43983794457</c:v>
                </c:pt>
                <c:pt idx="12">
                  <c:v>29915.106504611176</c:v>
                </c:pt>
                <c:pt idx="13">
                  <c:v>46581.773171270841</c:v>
                </c:pt>
                <c:pt idx="14">
                  <c:v>63248.439837466693</c:v>
                </c:pt>
              </c:numCache>
            </c:numRef>
          </c:val>
          <c:extLst>
            <c:ext xmlns:c16="http://schemas.microsoft.com/office/drawing/2014/chart" uri="{C3380CC4-5D6E-409C-BE32-E72D297353CC}">
              <c16:uniqueId val="{00000000-B002-4610-ABD1-01B24B664385}"/>
            </c:ext>
          </c:extLst>
        </c:ser>
        <c:dLbls>
          <c:showLegendKey val="0"/>
          <c:showVal val="0"/>
          <c:showCatName val="0"/>
          <c:showSerName val="0"/>
          <c:showPercent val="0"/>
          <c:showBubbleSize val="0"/>
        </c:dLbls>
        <c:gapWidth val="150"/>
        <c:overlap val="100"/>
        <c:axId val="478814840"/>
        <c:axId val="478815168"/>
      </c:barChart>
      <c:lineChart>
        <c:grouping val="standard"/>
        <c:varyColors val="0"/>
        <c:ser>
          <c:idx val="5"/>
          <c:order val="3"/>
          <c:tx>
            <c:strRef>
              <c:f>Output!$B$53</c:f>
              <c:strCache>
                <c:ptCount val="1"/>
                <c:pt idx="0">
                  <c:v>Net Working Capital</c:v>
                </c:pt>
              </c:strCache>
            </c:strRef>
          </c:tx>
          <c:spPr>
            <a:ln w="28575" cap="rnd">
              <a:solidFill>
                <a:srgbClr val="C00000"/>
              </a:solidFill>
              <a:round/>
            </a:ln>
            <a:effectLst/>
          </c:spPr>
          <c:marker>
            <c:symbol val="none"/>
          </c:marker>
          <c:cat>
            <c:numRef>
              <c:f>Output!$D$41:$R$41</c:f>
              <c:numCache>
                <c:formatCode>"Period "0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Output!$D$53:$R$53</c:f>
              <c:numCache>
                <c:formatCode>_(* #,##0_);_(* \(#,##0\);_(* "-"_);_(@_)</c:formatCode>
                <c:ptCount val="15"/>
                <c:pt idx="0">
                  <c:v>0</c:v>
                </c:pt>
                <c:pt idx="1">
                  <c:v>0</c:v>
                </c:pt>
                <c:pt idx="2">
                  <c:v>0</c:v>
                </c:pt>
                <c:pt idx="3">
                  <c:v>133333.33333333337</c:v>
                </c:pt>
                <c:pt idx="4">
                  <c:v>133333.33333333337</c:v>
                </c:pt>
                <c:pt idx="5">
                  <c:v>133333.33333333337</c:v>
                </c:pt>
                <c:pt idx="6">
                  <c:v>133333.33333333337</c:v>
                </c:pt>
                <c:pt idx="7">
                  <c:v>133333.33333333337</c:v>
                </c:pt>
                <c:pt idx="8">
                  <c:v>133333.33333333337</c:v>
                </c:pt>
                <c:pt idx="9">
                  <c:v>160000</c:v>
                </c:pt>
                <c:pt idx="10">
                  <c:v>129915.10650461121</c:v>
                </c:pt>
                <c:pt idx="11">
                  <c:v>146581.77317127795</c:v>
                </c:pt>
                <c:pt idx="12">
                  <c:v>163248.43983794458</c:v>
                </c:pt>
                <c:pt idx="13">
                  <c:v>179915.10650460422</c:v>
                </c:pt>
                <c:pt idx="14">
                  <c:v>196581.77317080006</c:v>
                </c:pt>
              </c:numCache>
            </c:numRef>
          </c:val>
          <c:smooth val="0"/>
          <c:extLst>
            <c:ext xmlns:c16="http://schemas.microsoft.com/office/drawing/2014/chart" uri="{C3380CC4-5D6E-409C-BE32-E72D297353CC}">
              <c16:uniqueId val="{00000007-D396-4BF6-89FE-2F91A36F21DA}"/>
            </c:ext>
          </c:extLst>
        </c:ser>
        <c:ser>
          <c:idx val="6"/>
          <c:order val="4"/>
          <c:tx>
            <c:strRef>
              <c:f>Output!$B$54</c:f>
              <c:strCache>
                <c:ptCount val="1"/>
                <c:pt idx="0">
                  <c:v>Average Net Working Capital</c:v>
                </c:pt>
              </c:strCache>
            </c:strRef>
          </c:tx>
          <c:spPr>
            <a:ln w="28575" cap="rnd">
              <a:solidFill>
                <a:srgbClr val="C00000"/>
              </a:solidFill>
              <a:prstDash val="sysDot"/>
              <a:round/>
            </a:ln>
            <a:effectLst/>
          </c:spPr>
          <c:marker>
            <c:symbol val="none"/>
          </c:marker>
          <c:cat>
            <c:numRef>
              <c:f>Output!$D$41:$R$41</c:f>
              <c:numCache>
                <c:formatCode>"Period "0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Output!$D$54:$R$54</c:f>
              <c:numCache>
                <c:formatCode>_(* #,##0_);_(* \(#,##0\);_(* "-"_);_(@_)</c:formatCode>
                <c:ptCount val="15"/>
                <c:pt idx="0">
                  <c:v>118416.14661261588</c:v>
                </c:pt>
                <c:pt idx="1">
                  <c:v>118416.14661261588</c:v>
                </c:pt>
                <c:pt idx="2">
                  <c:v>118416.14661261588</c:v>
                </c:pt>
                <c:pt idx="3">
                  <c:v>118416.14661261588</c:v>
                </c:pt>
                <c:pt idx="4">
                  <c:v>118416.14661261588</c:v>
                </c:pt>
                <c:pt idx="5">
                  <c:v>118416.14661261588</c:v>
                </c:pt>
                <c:pt idx="6">
                  <c:v>118416.14661261588</c:v>
                </c:pt>
                <c:pt idx="7">
                  <c:v>118416.14661261588</c:v>
                </c:pt>
                <c:pt idx="8">
                  <c:v>118416.14661261588</c:v>
                </c:pt>
                <c:pt idx="9">
                  <c:v>118416.14661261588</c:v>
                </c:pt>
                <c:pt idx="10">
                  <c:v>118416.14661261588</c:v>
                </c:pt>
                <c:pt idx="11">
                  <c:v>118416.14661261588</c:v>
                </c:pt>
                <c:pt idx="12">
                  <c:v>118416.14661261588</c:v>
                </c:pt>
                <c:pt idx="13">
                  <c:v>118416.14661261588</c:v>
                </c:pt>
                <c:pt idx="14">
                  <c:v>118416.14661261588</c:v>
                </c:pt>
              </c:numCache>
            </c:numRef>
          </c:val>
          <c:smooth val="0"/>
          <c:extLst>
            <c:ext xmlns:c16="http://schemas.microsoft.com/office/drawing/2014/chart" uri="{C3380CC4-5D6E-409C-BE32-E72D297353CC}">
              <c16:uniqueId val="{00000008-D396-4BF6-89FE-2F91A36F21DA}"/>
            </c:ext>
          </c:extLst>
        </c:ser>
        <c:dLbls>
          <c:showLegendKey val="0"/>
          <c:showVal val="0"/>
          <c:showCatName val="0"/>
          <c:showSerName val="0"/>
          <c:showPercent val="0"/>
          <c:showBubbleSize val="0"/>
        </c:dLbls>
        <c:marker val="1"/>
        <c:smooth val="0"/>
        <c:axId val="478814840"/>
        <c:axId val="478815168"/>
      </c:lineChart>
      <c:catAx>
        <c:axId val="478814840"/>
        <c:scaling>
          <c:orientation val="minMax"/>
        </c:scaling>
        <c:delete val="0"/>
        <c:axPos val="b"/>
        <c:numFmt formatCode="&quot;Period &quot;0"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815168"/>
        <c:crosses val="autoZero"/>
        <c:auto val="1"/>
        <c:lblAlgn val="ctr"/>
        <c:lblOffset val="100"/>
        <c:noMultiLvlLbl val="0"/>
      </c:catAx>
      <c:valAx>
        <c:axId val="478815168"/>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814840"/>
        <c:crosses val="autoZero"/>
        <c:crossBetween val="between"/>
      </c:val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1339850</xdr:colOff>
      <xdr:row>61</xdr:row>
      <xdr:rowOff>44827</xdr:rowOff>
    </xdr:from>
    <xdr:to>
      <xdr:col>17</xdr:col>
      <xdr:colOff>730250</xdr:colOff>
      <xdr:row>77</xdr:row>
      <xdr:rowOff>88900</xdr:rowOff>
    </xdr:to>
    <xdr:graphicFrame macro="">
      <xdr:nvGraphicFramePr>
        <xdr:cNvPr id="2" name="Chart 1">
          <a:extLst>
            <a:ext uri="{FF2B5EF4-FFF2-40B4-BE49-F238E27FC236}">
              <a16:creationId xmlns:a16="http://schemas.microsoft.com/office/drawing/2014/main" id="{5D7B5098-3B74-467E-BAA0-365B5101BF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simplemodel.com/" TargetMode="External"/><Relationship Id="rId1" Type="http://schemas.openxmlformats.org/officeDocument/2006/relationships/hyperlink" Target="https://youtu.be/IJzQKzy8T7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3EEC-467C-4CDA-A03C-90E5AE758370}">
  <dimension ref="B1:D18"/>
  <sheetViews>
    <sheetView showGridLines="0" tabSelected="1" zoomScaleNormal="100" workbookViewId="0"/>
  </sheetViews>
  <sheetFormatPr defaultRowHeight="14.5" x14ac:dyDescent="0.35"/>
  <cols>
    <col min="1" max="2" width="5.6328125" customWidth="1"/>
    <col min="3" max="3" width="65.6328125" customWidth="1"/>
  </cols>
  <sheetData>
    <row r="1" spans="2:4" ht="5" customHeight="1" x14ac:dyDescent="0.35"/>
    <row r="3" spans="2:4" ht="33.5" x14ac:dyDescent="0.75">
      <c r="B3" s="64" t="s">
        <v>101</v>
      </c>
    </row>
    <row r="4" spans="2:4" x14ac:dyDescent="0.35">
      <c r="B4" s="63" t="s">
        <v>126</v>
      </c>
    </row>
    <row r="5" spans="2:4" ht="3" customHeight="1" x14ac:dyDescent="0.35"/>
    <row r="6" spans="2:4" ht="3" customHeight="1" x14ac:dyDescent="0.35">
      <c r="B6" s="62"/>
      <c r="C6" s="62"/>
      <c r="D6" s="62"/>
    </row>
    <row r="7" spans="2:4" ht="3" customHeight="1" x14ac:dyDescent="0.35"/>
    <row r="8" spans="2:4" x14ac:dyDescent="0.35">
      <c r="B8" s="212">
        <v>1</v>
      </c>
      <c r="C8" s="213" t="s">
        <v>136</v>
      </c>
      <c r="D8" s="214" t="s">
        <v>138</v>
      </c>
    </row>
    <row r="9" spans="2:4" x14ac:dyDescent="0.35">
      <c r="B9" s="215">
        <f>B8+1</f>
        <v>2</v>
      </c>
      <c r="C9" s="216" t="s">
        <v>137</v>
      </c>
      <c r="D9" s="214" t="s">
        <v>138</v>
      </c>
    </row>
    <row r="10" spans="2:4" ht="3" customHeight="1" x14ac:dyDescent="0.35"/>
    <row r="11" spans="2:4" ht="3" customHeight="1" x14ac:dyDescent="0.35">
      <c r="B11" s="62"/>
      <c r="C11" s="62"/>
      <c r="D11" s="62"/>
    </row>
    <row r="12" spans="2:4" ht="3" customHeight="1" x14ac:dyDescent="0.35"/>
    <row r="13" spans="2:4" ht="63" customHeight="1" x14ac:dyDescent="0.35">
      <c r="B13" s="217" t="s">
        <v>134</v>
      </c>
      <c r="C13" s="218"/>
      <c r="D13" s="218"/>
    </row>
    <row r="14" spans="2:4" ht="51" customHeight="1" x14ac:dyDescent="0.35">
      <c r="B14" s="217" t="s">
        <v>135</v>
      </c>
      <c r="C14" s="218"/>
      <c r="D14" s="218"/>
    </row>
    <row r="15" spans="2:4" ht="14.5" customHeight="1" x14ac:dyDescent="0.35">
      <c r="B15" s="134"/>
      <c r="C15" s="135"/>
    </row>
    <row r="16" spans="2:4" x14ac:dyDescent="0.35">
      <c r="B16" s="134"/>
      <c r="C16" s="135"/>
    </row>
    <row r="17" spans="2:3" x14ac:dyDescent="0.35">
      <c r="B17" s="134"/>
      <c r="C17" s="135"/>
    </row>
    <row r="18" spans="2:3" x14ac:dyDescent="0.35">
      <c r="B18" s="134"/>
      <c r="C18" s="135"/>
    </row>
  </sheetData>
  <mergeCells count="2">
    <mergeCell ref="B13:D13"/>
    <mergeCell ref="B14:D14"/>
  </mergeCells>
  <hyperlinks>
    <hyperlink ref="D8" r:id="rId1" xr:uid="{7935E8F7-4E0D-43E5-B383-A45CB888EE3F}"/>
    <hyperlink ref="D9" r:id="rId2" xr:uid="{15AAF9FE-08EC-4FAF-A7AA-94FFB5AA921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885-1B30-4651-8401-3A2DC5E13FCA}">
  <dimension ref="A1:W112"/>
  <sheetViews>
    <sheetView showGridLines="0" zoomScaleNormal="100" workbookViewId="0"/>
  </sheetViews>
  <sheetFormatPr defaultRowHeight="14.5" outlineLevelRow="2" x14ac:dyDescent="0.35"/>
  <cols>
    <col min="1" max="1" width="1.6328125" style="17" customWidth="1"/>
    <col min="2" max="2" width="28" bestFit="1" customWidth="1"/>
    <col min="3" max="3" width="0.81640625" customWidth="1"/>
    <col min="4" max="18" width="10.6328125" customWidth="1"/>
    <col min="19" max="19" width="0.453125" customWidth="1"/>
    <col min="20" max="20" width="10.81640625" bestFit="1" customWidth="1"/>
    <col min="21" max="21" width="7.1796875" bestFit="1" customWidth="1"/>
    <col min="23" max="23" width="9.7265625" bestFit="1" customWidth="1"/>
  </cols>
  <sheetData>
    <row r="1" spans="1:21" ht="5.15" customHeight="1" x14ac:dyDescent="0.35"/>
    <row r="2" spans="1:21" ht="15.5" x14ac:dyDescent="0.35">
      <c r="B2" s="47" t="s">
        <v>87</v>
      </c>
      <c r="D2" s="136" t="s">
        <v>113</v>
      </c>
    </row>
    <row r="3" spans="1:21" ht="5" customHeight="1" x14ac:dyDescent="0.35">
      <c r="B3" s="47"/>
    </row>
    <row r="4" spans="1:21" ht="14.5" customHeight="1" x14ac:dyDescent="0.35">
      <c r="B4" s="103" t="s">
        <v>94</v>
      </c>
      <c r="D4" s="104"/>
      <c r="E4" s="104"/>
      <c r="F4" s="104"/>
      <c r="G4" s="104"/>
      <c r="H4" s="104"/>
      <c r="I4" s="104"/>
      <c r="J4" s="104"/>
      <c r="K4" s="104"/>
      <c r="L4" s="104"/>
      <c r="M4" s="104"/>
      <c r="N4" s="104"/>
      <c r="O4" s="104"/>
      <c r="P4" s="104"/>
      <c r="Q4" s="104"/>
      <c r="R4" s="104"/>
      <c r="S4" s="10"/>
      <c r="T4" s="104"/>
      <c r="U4" s="105"/>
    </row>
    <row r="5" spans="1:21" ht="3" customHeight="1" x14ac:dyDescent="0.35">
      <c r="B5" s="10"/>
      <c r="C5" s="10"/>
      <c r="D5" s="10"/>
      <c r="E5" s="10"/>
      <c r="F5" s="10"/>
      <c r="G5" s="10"/>
      <c r="H5" s="10"/>
      <c r="I5" s="10"/>
      <c r="J5" s="10"/>
      <c r="K5" s="10"/>
      <c r="L5" s="10"/>
      <c r="M5" s="10"/>
      <c r="N5" s="10"/>
      <c r="O5" s="10"/>
      <c r="P5" s="10"/>
      <c r="Q5" s="10"/>
      <c r="R5" s="10"/>
      <c r="S5" s="10"/>
      <c r="T5" s="10"/>
    </row>
    <row r="6" spans="1:21" ht="14.5" customHeight="1" x14ac:dyDescent="0.35">
      <c r="B6" s="90"/>
      <c r="D6" s="183" t="s">
        <v>110</v>
      </c>
      <c r="E6" s="184"/>
      <c r="F6" s="185"/>
      <c r="G6" s="191" t="s">
        <v>111</v>
      </c>
      <c r="H6" s="186"/>
      <c r="I6" s="187"/>
      <c r="J6" s="188" t="s">
        <v>115</v>
      </c>
      <c r="K6" s="189"/>
      <c r="L6" s="190"/>
      <c r="M6" s="191" t="s">
        <v>122</v>
      </c>
      <c r="N6" s="192"/>
      <c r="O6" s="193"/>
      <c r="P6" s="183" t="s">
        <v>112</v>
      </c>
      <c r="Q6" s="194"/>
      <c r="R6" s="195"/>
      <c r="S6" s="10"/>
      <c r="T6" s="174"/>
    </row>
    <row r="7" spans="1:21" ht="3" customHeight="1" x14ac:dyDescent="0.35">
      <c r="B7" s="90"/>
      <c r="D7" s="163"/>
      <c r="E7" s="164"/>
      <c r="F7" s="165"/>
      <c r="G7" s="163"/>
      <c r="H7" s="164"/>
      <c r="I7" s="165"/>
      <c r="J7" s="175"/>
      <c r="L7" s="176"/>
      <c r="M7" s="170"/>
      <c r="N7" s="10"/>
      <c r="O7" s="171"/>
      <c r="P7" s="170"/>
      <c r="Q7" s="10"/>
      <c r="R7" s="171"/>
      <c r="S7" s="10"/>
      <c r="T7" s="174"/>
    </row>
    <row r="8" spans="1:21" ht="14.5" customHeight="1" x14ac:dyDescent="0.35">
      <c r="B8" s="90"/>
      <c r="D8" s="139" t="s">
        <v>108</v>
      </c>
      <c r="E8" s="10"/>
      <c r="F8" s="166">
        <v>0</v>
      </c>
      <c r="G8" s="139" t="s">
        <v>7</v>
      </c>
      <c r="H8" s="10"/>
      <c r="I8" s="169">
        <v>1</v>
      </c>
      <c r="J8" s="139" t="s">
        <v>114</v>
      </c>
      <c r="L8" s="173">
        <v>0.1</v>
      </c>
      <c r="M8" s="11" t="s">
        <v>132</v>
      </c>
      <c r="O8" s="211">
        <f>L10/(1-L9)</f>
        <v>33.333333333333336</v>
      </c>
      <c r="P8" s="139" t="s">
        <v>100</v>
      </c>
      <c r="R8" s="168">
        <v>0.1</v>
      </c>
      <c r="S8" s="10"/>
      <c r="T8" s="174"/>
    </row>
    <row r="9" spans="1:21" ht="14.5" customHeight="1" x14ac:dyDescent="0.35">
      <c r="B9" s="90"/>
      <c r="D9" s="167" t="s">
        <v>109</v>
      </c>
      <c r="E9" s="10"/>
      <c r="F9" s="173">
        <v>0</v>
      </c>
      <c r="G9" s="139" t="s">
        <v>8</v>
      </c>
      <c r="H9" s="10"/>
      <c r="I9" s="169">
        <v>3</v>
      </c>
      <c r="J9" s="139" t="s">
        <v>95</v>
      </c>
      <c r="K9" s="10"/>
      <c r="L9" s="173">
        <v>0.4</v>
      </c>
      <c r="M9" s="139" t="s">
        <v>123</v>
      </c>
      <c r="O9" s="173">
        <v>0.25</v>
      </c>
      <c r="P9" s="139" t="s">
        <v>96</v>
      </c>
      <c r="Q9" s="10"/>
      <c r="R9" s="172" t="s">
        <v>85</v>
      </c>
      <c r="S9" s="10"/>
      <c r="T9" s="174"/>
    </row>
    <row r="10" spans="1:21" ht="14.5" customHeight="1" x14ac:dyDescent="0.35">
      <c r="B10" s="90"/>
      <c r="D10" s="140" t="s">
        <v>15</v>
      </c>
      <c r="E10" s="141"/>
      <c r="F10" s="179">
        <f>F8*(1-F9)</f>
        <v>0</v>
      </c>
      <c r="G10" s="140" t="s">
        <v>12</v>
      </c>
      <c r="H10" s="141"/>
      <c r="I10" s="177">
        <v>4</v>
      </c>
      <c r="J10" s="140" t="s">
        <v>63</v>
      </c>
      <c r="K10" s="52"/>
      <c r="L10" s="178">
        <v>20</v>
      </c>
      <c r="M10" s="140" t="s">
        <v>127</v>
      </c>
      <c r="N10" s="52"/>
      <c r="O10" s="199">
        <f>O8*O9</f>
        <v>8.3333333333333339</v>
      </c>
      <c r="P10" s="182" t="s">
        <v>117</v>
      </c>
      <c r="Q10" s="180"/>
      <c r="R10" s="181"/>
      <c r="S10" s="10"/>
      <c r="T10" s="174"/>
    </row>
    <row r="11" spans="1:21" ht="3" customHeight="1" x14ac:dyDescent="0.35">
      <c r="B11" s="10" t="s">
        <v>90</v>
      </c>
      <c r="C11" s="10"/>
      <c r="D11" s="10"/>
      <c r="E11" s="10"/>
      <c r="F11" s="10"/>
      <c r="G11" s="10"/>
      <c r="H11" s="10"/>
      <c r="I11" s="10"/>
      <c r="J11" s="10"/>
      <c r="K11" s="10"/>
      <c r="L11" s="10"/>
      <c r="M11" s="10"/>
      <c r="N11" s="10"/>
      <c r="O11" s="10"/>
      <c r="P11" s="10"/>
      <c r="Q11" s="10"/>
      <c r="R11" s="10"/>
      <c r="S11" s="10"/>
      <c r="T11" s="10"/>
    </row>
    <row r="12" spans="1:21" ht="14.5" customHeight="1" x14ac:dyDescent="0.35">
      <c r="A12" s="10" t="s">
        <v>24</v>
      </c>
      <c r="B12" s="103" t="s">
        <v>4</v>
      </c>
      <c r="D12" s="104">
        <f>'Working Capital Model'!K4</f>
        <v>1</v>
      </c>
      <c r="E12" s="104">
        <f>'Working Capital Model'!L4</f>
        <v>2</v>
      </c>
      <c r="F12" s="104">
        <f>'Working Capital Model'!M4</f>
        <v>3</v>
      </c>
      <c r="G12" s="104">
        <f>'Working Capital Model'!N4</f>
        <v>4</v>
      </c>
      <c r="H12" s="104">
        <f>'Working Capital Model'!O4</f>
        <v>5</v>
      </c>
      <c r="I12" s="104">
        <f>'Working Capital Model'!P4</f>
        <v>6</v>
      </c>
      <c r="J12" s="104">
        <f>'Working Capital Model'!Q4</f>
        <v>7</v>
      </c>
      <c r="K12" s="104">
        <f>'Working Capital Model'!R4</f>
        <v>8</v>
      </c>
      <c r="L12" s="104">
        <f>'Working Capital Model'!S4</f>
        <v>9</v>
      </c>
      <c r="M12" s="104">
        <f>'Working Capital Model'!T4</f>
        <v>10</v>
      </c>
      <c r="N12" s="104">
        <f>'Working Capital Model'!U4</f>
        <v>11</v>
      </c>
      <c r="O12" s="104">
        <f>'Working Capital Model'!V4</f>
        <v>12</v>
      </c>
      <c r="P12" s="104">
        <f>'Working Capital Model'!W4</f>
        <v>13</v>
      </c>
      <c r="Q12" s="104">
        <f>'Working Capital Model'!X4</f>
        <v>14</v>
      </c>
      <c r="R12" s="104">
        <f>'Working Capital Model'!Y4</f>
        <v>15</v>
      </c>
      <c r="S12" s="10"/>
      <c r="T12" s="104" t="s">
        <v>88</v>
      </c>
      <c r="U12" s="146" t="s">
        <v>102</v>
      </c>
    </row>
    <row r="13" spans="1:21" ht="3" customHeight="1" x14ac:dyDescent="0.35">
      <c r="T13" s="105"/>
    </row>
    <row r="14" spans="1:21" ht="14.5" customHeight="1" x14ac:dyDescent="0.35">
      <c r="B14" s="111" t="s">
        <v>97</v>
      </c>
      <c r="C14" s="144"/>
      <c r="D14" s="145">
        <v>10000</v>
      </c>
      <c r="E14" s="145">
        <v>10000</v>
      </c>
      <c r="F14" s="145">
        <v>10000</v>
      </c>
      <c r="G14" s="145">
        <v>10000</v>
      </c>
      <c r="H14" s="145">
        <v>10000</v>
      </c>
      <c r="I14" s="145">
        <v>10000</v>
      </c>
      <c r="J14" s="145">
        <v>12000</v>
      </c>
      <c r="K14" s="145">
        <v>8500</v>
      </c>
      <c r="L14" s="145">
        <v>10000</v>
      </c>
      <c r="M14" s="145">
        <v>10000</v>
      </c>
      <c r="N14" s="145">
        <v>10000</v>
      </c>
      <c r="O14" s="145">
        <v>10000</v>
      </c>
      <c r="P14" s="145">
        <v>10000</v>
      </c>
      <c r="Q14" s="145">
        <v>10000</v>
      </c>
      <c r="R14" s="145">
        <v>10000</v>
      </c>
      <c r="T14" s="105"/>
    </row>
    <row r="15" spans="1:21" ht="3" customHeight="1" x14ac:dyDescent="0.35">
      <c r="T15" s="105"/>
    </row>
    <row r="16" spans="1:21" ht="14.5" customHeight="1" outlineLevel="1" x14ac:dyDescent="0.35">
      <c r="B16" s="130" t="s">
        <v>62</v>
      </c>
      <c r="D16" s="131">
        <f ca="1">'Working Capital Model'!K8</f>
        <v>0</v>
      </c>
      <c r="E16" s="131">
        <f ca="1">'Working Capital Model'!L8</f>
        <v>0</v>
      </c>
      <c r="F16" s="131">
        <f ca="1">'Working Capital Model'!M8</f>
        <v>0</v>
      </c>
      <c r="G16" s="131">
        <f ca="1">'Working Capital Model'!N8</f>
        <v>10000</v>
      </c>
      <c r="H16" s="131">
        <f ca="1">'Working Capital Model'!O8</f>
        <v>10000</v>
      </c>
      <c r="I16" s="131">
        <f ca="1">'Working Capital Model'!P8</f>
        <v>10000</v>
      </c>
      <c r="J16" s="131">
        <f ca="1">'Working Capital Model'!Q8</f>
        <v>10000</v>
      </c>
      <c r="K16" s="131">
        <f ca="1">'Working Capital Model'!R8</f>
        <v>10000</v>
      </c>
      <c r="L16" s="131">
        <f ca="1">'Working Capital Model'!S8</f>
        <v>10000</v>
      </c>
      <c r="M16" s="131">
        <f ca="1">'Working Capital Model'!T8</f>
        <v>12000</v>
      </c>
      <c r="N16" s="131">
        <f ca="1">'Working Capital Model'!U8</f>
        <v>8500</v>
      </c>
      <c r="O16" s="131">
        <f ca="1">'Working Capital Model'!V8</f>
        <v>10000</v>
      </c>
      <c r="P16" s="131">
        <f ca="1">'Working Capital Model'!W8</f>
        <v>10000</v>
      </c>
      <c r="Q16" s="131">
        <f ca="1">'Working Capital Model'!X8</f>
        <v>10000</v>
      </c>
      <c r="R16" s="131">
        <f ca="1">'Working Capital Model'!Y8</f>
        <v>10000</v>
      </c>
      <c r="T16" s="131">
        <f ca="1">SUM(D16:R16)</f>
        <v>120500</v>
      </c>
      <c r="U16" s="150" t="s">
        <v>103</v>
      </c>
    </row>
    <row r="17" spans="1:23" ht="14.5" customHeight="1" outlineLevel="1" x14ac:dyDescent="0.35">
      <c r="B17" s="130" t="s">
        <v>98</v>
      </c>
      <c r="D17" s="132">
        <f>'Working Capital Model'!K9</f>
        <v>33.333333333333336</v>
      </c>
      <c r="E17" s="132">
        <f>'Working Capital Model'!L9</f>
        <v>33.333333333333336</v>
      </c>
      <c r="F17" s="132">
        <f>'Working Capital Model'!M9</f>
        <v>33.333333333333336</v>
      </c>
      <c r="G17" s="132">
        <f>'Working Capital Model'!N9</f>
        <v>33.333333333333336</v>
      </c>
      <c r="H17" s="132">
        <f>'Working Capital Model'!O9</f>
        <v>33.333333333333336</v>
      </c>
      <c r="I17" s="132">
        <f>'Working Capital Model'!P9</f>
        <v>33.333333333333336</v>
      </c>
      <c r="J17" s="132">
        <f>'Working Capital Model'!Q9</f>
        <v>33.333333333333336</v>
      </c>
      <c r="K17" s="132">
        <f>'Working Capital Model'!R9</f>
        <v>33.333333333333336</v>
      </c>
      <c r="L17" s="132">
        <f>'Working Capital Model'!S9</f>
        <v>33.333333333333336</v>
      </c>
      <c r="M17" s="132">
        <f>'Working Capital Model'!T9</f>
        <v>33.333333333333336</v>
      </c>
      <c r="N17" s="132">
        <f>'Working Capital Model'!U9</f>
        <v>33.333333333333336</v>
      </c>
      <c r="O17" s="132">
        <f>'Working Capital Model'!V9</f>
        <v>33.333333333333336</v>
      </c>
      <c r="P17" s="132">
        <f>'Working Capital Model'!W9</f>
        <v>33.333333333333336</v>
      </c>
      <c r="Q17" s="132">
        <f>'Working Capital Model'!X9</f>
        <v>33.333333333333336</v>
      </c>
      <c r="R17" s="132">
        <f>'Working Capital Model'!Y9</f>
        <v>33.333333333333336</v>
      </c>
      <c r="T17" s="132">
        <f>'Working Capital Model'!K9</f>
        <v>33.333333333333336</v>
      </c>
      <c r="U17" s="151" t="s">
        <v>103</v>
      </c>
    </row>
    <row r="18" spans="1:23" ht="3" customHeight="1" outlineLevel="1" x14ac:dyDescent="0.35">
      <c r="T18" s="105"/>
      <c r="U18" s="152"/>
    </row>
    <row r="19" spans="1:23" ht="14.5" customHeight="1" outlineLevel="1" x14ac:dyDescent="0.35">
      <c r="B19" s="108" t="s">
        <v>21</v>
      </c>
      <c r="D19" s="113">
        <f ca="1">'Working Capital Model'!K36</f>
        <v>0</v>
      </c>
      <c r="E19" s="113">
        <f ca="1">'Working Capital Model'!L36</f>
        <v>0</v>
      </c>
      <c r="F19" s="113">
        <f ca="1">'Working Capital Model'!M36</f>
        <v>0</v>
      </c>
      <c r="G19" s="113">
        <f ca="1">'Working Capital Model'!N36</f>
        <v>333333.33333333337</v>
      </c>
      <c r="H19" s="113">
        <f ca="1">'Working Capital Model'!O36</f>
        <v>333333.33333333337</v>
      </c>
      <c r="I19" s="113">
        <f ca="1">'Working Capital Model'!P36</f>
        <v>333333.33333333337</v>
      </c>
      <c r="J19" s="113">
        <f ca="1">'Working Capital Model'!Q36</f>
        <v>333333.33333333337</v>
      </c>
      <c r="K19" s="113">
        <f ca="1">'Working Capital Model'!R36</f>
        <v>333333.33333333337</v>
      </c>
      <c r="L19" s="113">
        <f ca="1">'Working Capital Model'!S36</f>
        <v>333333.33333333337</v>
      </c>
      <c r="M19" s="113">
        <f ca="1">'Working Capital Model'!T36</f>
        <v>400000</v>
      </c>
      <c r="N19" s="113">
        <f ca="1">'Working Capital Model'!U36</f>
        <v>283333.33333333337</v>
      </c>
      <c r="O19" s="113">
        <f ca="1">'Working Capital Model'!V36</f>
        <v>333333.33333333337</v>
      </c>
      <c r="P19" s="113">
        <f ca="1">'Working Capital Model'!W36</f>
        <v>333333.33333333337</v>
      </c>
      <c r="Q19" s="113">
        <f ca="1">'Working Capital Model'!X36</f>
        <v>333333.33333333337</v>
      </c>
      <c r="R19" s="113">
        <f ca="1">'Working Capital Model'!Y36</f>
        <v>333333.33333333337</v>
      </c>
      <c r="S19" s="10"/>
      <c r="T19" s="114">
        <f ca="1">SUM(D19:R19)</f>
        <v>4016666.6666666679</v>
      </c>
      <c r="U19" s="147">
        <f ca="1">IFERROR(T19/$T$19,"NA")</f>
        <v>1</v>
      </c>
    </row>
    <row r="20" spans="1:23" ht="14.5" customHeight="1" outlineLevel="1" x14ac:dyDescent="0.35">
      <c r="B20" s="108" t="s">
        <v>0</v>
      </c>
      <c r="D20" s="113">
        <f ca="1">'Working Capital Model'!K38</f>
        <v>0</v>
      </c>
      <c r="E20" s="113">
        <f ca="1">'Working Capital Model'!L38</f>
        <v>0</v>
      </c>
      <c r="F20" s="113">
        <f ca="1">'Working Capital Model'!M38</f>
        <v>0</v>
      </c>
      <c r="G20" s="113">
        <f ca="1">'Working Capital Model'!N38</f>
        <v>200000</v>
      </c>
      <c r="H20" s="113">
        <f ca="1">'Working Capital Model'!O38</f>
        <v>200000</v>
      </c>
      <c r="I20" s="113">
        <f ca="1">'Working Capital Model'!P38</f>
        <v>200000</v>
      </c>
      <c r="J20" s="113">
        <f ca="1">'Working Capital Model'!Q38</f>
        <v>200000</v>
      </c>
      <c r="K20" s="113">
        <f ca="1">'Working Capital Model'!R38</f>
        <v>200000</v>
      </c>
      <c r="L20" s="113">
        <f ca="1">'Working Capital Model'!S38</f>
        <v>200000</v>
      </c>
      <c r="M20" s="113">
        <f ca="1">'Working Capital Model'!T38</f>
        <v>240000</v>
      </c>
      <c r="N20" s="113">
        <f ca="1">'Working Capital Model'!U38</f>
        <v>170000</v>
      </c>
      <c r="O20" s="113">
        <f ca="1">'Working Capital Model'!V38</f>
        <v>200000</v>
      </c>
      <c r="P20" s="113">
        <f ca="1">'Working Capital Model'!W38</f>
        <v>200000</v>
      </c>
      <c r="Q20" s="113">
        <f ca="1">'Working Capital Model'!X38</f>
        <v>200000</v>
      </c>
      <c r="R20" s="113">
        <f ca="1">'Working Capital Model'!Y38</f>
        <v>200000</v>
      </c>
      <c r="S20" s="10"/>
      <c r="T20" s="114">
        <f ca="1">SUM(D20:R20)</f>
        <v>2410000</v>
      </c>
      <c r="U20" s="147">
        <f ca="1">IFERROR(T20/$T$19,"NA")</f>
        <v>0.59999999999999987</v>
      </c>
    </row>
    <row r="21" spans="1:23" ht="14.5" customHeight="1" outlineLevel="1" x14ac:dyDescent="0.35">
      <c r="B21" s="109" t="s">
        <v>105</v>
      </c>
      <c r="D21" s="115">
        <f ca="1">'Working Capital Model'!K40</f>
        <v>0</v>
      </c>
      <c r="E21" s="115">
        <f ca="1">'Working Capital Model'!L40</f>
        <v>0</v>
      </c>
      <c r="F21" s="115">
        <f ca="1">'Working Capital Model'!M40</f>
        <v>0</v>
      </c>
      <c r="G21" s="115">
        <f ca="1">'Working Capital Model'!N40</f>
        <v>133333.33333333337</v>
      </c>
      <c r="H21" s="115">
        <f ca="1">'Working Capital Model'!O40</f>
        <v>133333.33333333337</v>
      </c>
      <c r="I21" s="115">
        <f ca="1">'Working Capital Model'!P40</f>
        <v>133333.33333333337</v>
      </c>
      <c r="J21" s="115">
        <f ca="1">'Working Capital Model'!Q40</f>
        <v>133333.33333333337</v>
      </c>
      <c r="K21" s="115">
        <f ca="1">'Working Capital Model'!R40</f>
        <v>133333.33333333337</v>
      </c>
      <c r="L21" s="115">
        <f ca="1">'Working Capital Model'!S40</f>
        <v>133333.33333333337</v>
      </c>
      <c r="M21" s="115">
        <f ca="1">'Working Capital Model'!T40</f>
        <v>160000</v>
      </c>
      <c r="N21" s="115">
        <f ca="1">'Working Capital Model'!U40</f>
        <v>113333.33333333337</v>
      </c>
      <c r="O21" s="115">
        <f ca="1">'Working Capital Model'!V40</f>
        <v>133333.33333333337</v>
      </c>
      <c r="P21" s="115">
        <f ca="1">'Working Capital Model'!W40</f>
        <v>133333.33333333337</v>
      </c>
      <c r="Q21" s="115">
        <f ca="1">'Working Capital Model'!X40</f>
        <v>133333.33333333337</v>
      </c>
      <c r="R21" s="115">
        <f ca="1">'Working Capital Model'!Y40</f>
        <v>133333.33333333337</v>
      </c>
      <c r="S21" s="10"/>
      <c r="T21" s="116">
        <f ca="1">SUM(D21:R21)</f>
        <v>1606666.6666666674</v>
      </c>
      <c r="U21" s="148">
        <f ca="1">IFERROR(T21/$T$19,"NA")</f>
        <v>0.40000000000000008</v>
      </c>
    </row>
    <row r="22" spans="1:23" ht="14.5" customHeight="1" outlineLevel="1" x14ac:dyDescent="0.35">
      <c r="B22" s="110" t="s">
        <v>81</v>
      </c>
      <c r="D22" s="117" t="str">
        <f ca="1">'Working Capital Model'!K41</f>
        <v>NA</v>
      </c>
      <c r="E22" s="117" t="str">
        <f ca="1">'Working Capital Model'!L41</f>
        <v>NA</v>
      </c>
      <c r="F22" s="117" t="str">
        <f ca="1">'Working Capital Model'!M41</f>
        <v>NA</v>
      </c>
      <c r="G22" s="117">
        <f ca="1">'Working Capital Model'!N41</f>
        <v>0.40000000000000008</v>
      </c>
      <c r="H22" s="117">
        <f ca="1">'Working Capital Model'!O41</f>
        <v>0.40000000000000008</v>
      </c>
      <c r="I22" s="117">
        <f ca="1">'Working Capital Model'!P41</f>
        <v>0.40000000000000008</v>
      </c>
      <c r="J22" s="117">
        <f ca="1">'Working Capital Model'!Q41</f>
        <v>0.40000000000000008</v>
      </c>
      <c r="K22" s="117">
        <f ca="1">'Working Capital Model'!R41</f>
        <v>0.40000000000000008</v>
      </c>
      <c r="L22" s="117">
        <f ca="1">'Working Capital Model'!S41</f>
        <v>0.40000000000000008</v>
      </c>
      <c r="M22" s="117">
        <f ca="1">'Working Capital Model'!T41</f>
        <v>0.4</v>
      </c>
      <c r="N22" s="117">
        <f ca="1">'Working Capital Model'!U41</f>
        <v>0.40000000000000008</v>
      </c>
      <c r="O22" s="117">
        <f ca="1">'Working Capital Model'!V41</f>
        <v>0.40000000000000008</v>
      </c>
      <c r="P22" s="117">
        <f ca="1">'Working Capital Model'!W41</f>
        <v>0.40000000000000008</v>
      </c>
      <c r="Q22" s="117">
        <f ca="1">'Working Capital Model'!X41</f>
        <v>0.40000000000000008</v>
      </c>
      <c r="R22" s="117">
        <f ca="1">'Working Capital Model'!Y41</f>
        <v>0.40000000000000008</v>
      </c>
      <c r="S22" s="10"/>
      <c r="T22" s="117">
        <f ca="1">IFERROR(T21/T19,"NA")</f>
        <v>0.40000000000000008</v>
      </c>
      <c r="U22" s="152"/>
    </row>
    <row r="23" spans="1:23" ht="3" customHeight="1" outlineLevel="1" x14ac:dyDescent="0.35">
      <c r="B23" s="110"/>
      <c r="D23" s="117"/>
      <c r="E23" s="117"/>
      <c r="F23" s="117"/>
      <c r="G23" s="117"/>
      <c r="H23" s="117"/>
      <c r="I23" s="117"/>
      <c r="J23" s="117"/>
      <c r="K23" s="117"/>
      <c r="L23" s="117"/>
      <c r="M23" s="117"/>
      <c r="N23" s="117"/>
      <c r="O23" s="117"/>
      <c r="P23" s="117"/>
      <c r="Q23" s="117"/>
      <c r="R23" s="117"/>
      <c r="S23" s="10"/>
      <c r="T23" s="118"/>
      <c r="U23" s="152"/>
    </row>
    <row r="24" spans="1:23" ht="14.5" customHeight="1" outlineLevel="1" x14ac:dyDescent="0.35">
      <c r="B24" s="137" t="s">
        <v>133</v>
      </c>
      <c r="D24" s="113">
        <f ca="1">'Working Capital Model'!K43</f>
        <v>0</v>
      </c>
      <c r="E24" s="113">
        <f ca="1">'Working Capital Model'!L43</f>
        <v>0</v>
      </c>
      <c r="F24" s="113">
        <f ca="1">'Working Capital Model'!M43</f>
        <v>0</v>
      </c>
      <c r="G24" s="113">
        <f ca="1">'Working Capital Model'!N43</f>
        <v>83333.333333333343</v>
      </c>
      <c r="H24" s="113">
        <f ca="1">'Working Capital Model'!O43</f>
        <v>83333.333333333343</v>
      </c>
      <c r="I24" s="113">
        <f ca="1">'Working Capital Model'!P43</f>
        <v>83333.333333333343</v>
      </c>
      <c r="J24" s="113">
        <f ca="1">'Working Capital Model'!Q43</f>
        <v>83333.333333333343</v>
      </c>
      <c r="K24" s="113">
        <f ca="1">'Working Capital Model'!R43</f>
        <v>83333.333333333343</v>
      </c>
      <c r="L24" s="113">
        <f ca="1">'Working Capital Model'!S43</f>
        <v>83333.333333333343</v>
      </c>
      <c r="M24" s="113">
        <f ca="1">'Working Capital Model'!T43</f>
        <v>100000</v>
      </c>
      <c r="N24" s="113">
        <f ca="1">'Working Capital Model'!U43</f>
        <v>70833.333333333343</v>
      </c>
      <c r="O24" s="113">
        <f ca="1">'Working Capital Model'!V43</f>
        <v>83333.333333333343</v>
      </c>
      <c r="P24" s="113">
        <f ca="1">'Working Capital Model'!W43</f>
        <v>83333.333333333343</v>
      </c>
      <c r="Q24" s="113">
        <f ca="1">'Working Capital Model'!X43</f>
        <v>83333.333333333343</v>
      </c>
      <c r="R24" s="113">
        <f ca="1">'Working Capital Model'!Y43</f>
        <v>83333.333333333343</v>
      </c>
      <c r="S24" s="10"/>
      <c r="T24" s="114">
        <f ca="1">SUM(D24:R24)</f>
        <v>1004166.666666667</v>
      </c>
      <c r="U24" s="147">
        <f ca="1">IFERROR(T24/$T$19,"NA")</f>
        <v>0.25</v>
      </c>
      <c r="V24" s="155"/>
    </row>
    <row r="25" spans="1:23" ht="14.5" hidden="1" customHeight="1" outlineLevel="2" x14ac:dyDescent="0.35">
      <c r="B25" s="137" t="s">
        <v>124</v>
      </c>
      <c r="D25" s="113">
        <f>'Working Capital Model'!K44</f>
        <v>0</v>
      </c>
      <c r="E25" s="113">
        <f>'Working Capital Model'!L44</f>
        <v>0</v>
      </c>
      <c r="F25" s="113">
        <f>'Working Capital Model'!M44</f>
        <v>0</v>
      </c>
      <c r="G25" s="113">
        <f>'Working Capital Model'!N44</f>
        <v>0</v>
      </c>
      <c r="H25" s="113">
        <f>'Working Capital Model'!O44</f>
        <v>0</v>
      </c>
      <c r="I25" s="113">
        <f>'Working Capital Model'!P44</f>
        <v>0</v>
      </c>
      <c r="J25" s="113">
        <f>'Working Capital Model'!Q44</f>
        <v>0</v>
      </c>
      <c r="K25" s="113">
        <f>'Working Capital Model'!R44</f>
        <v>0</v>
      </c>
      <c r="L25" s="113">
        <f>'Working Capital Model'!S44</f>
        <v>0</v>
      </c>
      <c r="M25" s="113">
        <f>'Working Capital Model'!T44</f>
        <v>0</v>
      </c>
      <c r="N25" s="113">
        <f>'Working Capital Model'!U44</f>
        <v>0</v>
      </c>
      <c r="O25" s="113">
        <f>'Working Capital Model'!V44</f>
        <v>0</v>
      </c>
      <c r="P25" s="113">
        <f>'Working Capital Model'!W44</f>
        <v>0</v>
      </c>
      <c r="Q25" s="113">
        <f>'Working Capital Model'!X44</f>
        <v>0</v>
      </c>
      <c r="R25" s="113">
        <f>'Working Capital Model'!Y44</f>
        <v>0</v>
      </c>
      <c r="S25" s="10"/>
      <c r="T25" s="114">
        <f>SUM(D25:R25)</f>
        <v>0</v>
      </c>
      <c r="U25" s="147">
        <f ca="1">T25/$T$19</f>
        <v>0</v>
      </c>
    </row>
    <row r="26" spans="1:23" ht="14.5" hidden="1" customHeight="1" outlineLevel="2" x14ac:dyDescent="0.35">
      <c r="B26" s="137" t="s">
        <v>124</v>
      </c>
      <c r="D26" s="113">
        <f>'Working Capital Model'!K45</f>
        <v>0</v>
      </c>
      <c r="E26" s="113">
        <f>'Working Capital Model'!L45</f>
        <v>0</v>
      </c>
      <c r="F26" s="113">
        <f>'Working Capital Model'!M45</f>
        <v>0</v>
      </c>
      <c r="G26" s="113">
        <f>'Working Capital Model'!N45</f>
        <v>0</v>
      </c>
      <c r="H26" s="113">
        <f>'Working Capital Model'!O45</f>
        <v>0</v>
      </c>
      <c r="I26" s="113">
        <f>'Working Capital Model'!P45</f>
        <v>0</v>
      </c>
      <c r="J26" s="113">
        <f>'Working Capital Model'!Q45</f>
        <v>0</v>
      </c>
      <c r="K26" s="113">
        <f>'Working Capital Model'!R45</f>
        <v>0</v>
      </c>
      <c r="L26" s="113">
        <f>'Working Capital Model'!S45</f>
        <v>0</v>
      </c>
      <c r="M26" s="113">
        <f>'Working Capital Model'!T45</f>
        <v>0</v>
      </c>
      <c r="N26" s="113">
        <f>'Working Capital Model'!U45</f>
        <v>0</v>
      </c>
      <c r="O26" s="113">
        <f>'Working Capital Model'!V45</f>
        <v>0</v>
      </c>
      <c r="P26" s="113">
        <f>'Working Capital Model'!W45</f>
        <v>0</v>
      </c>
      <c r="Q26" s="113">
        <f>'Working Capital Model'!X45</f>
        <v>0</v>
      </c>
      <c r="R26" s="113">
        <f>'Working Capital Model'!Y45</f>
        <v>0</v>
      </c>
      <c r="S26" s="10"/>
      <c r="T26" s="114">
        <f>SUM(D26:R26)</f>
        <v>0</v>
      </c>
      <c r="U26" s="147">
        <f ca="1">T26/$T$19</f>
        <v>0</v>
      </c>
    </row>
    <row r="27" spans="1:23" ht="3" customHeight="1" outlineLevel="1" collapsed="1" x14ac:dyDescent="0.35">
      <c r="B27" s="110"/>
      <c r="D27" s="117"/>
      <c r="E27" s="117"/>
      <c r="F27" s="117"/>
      <c r="G27" s="117"/>
      <c r="H27" s="117"/>
      <c r="I27" s="117"/>
      <c r="J27" s="117"/>
      <c r="K27" s="117"/>
      <c r="L27" s="117"/>
      <c r="M27" s="117"/>
      <c r="N27" s="117"/>
      <c r="O27" s="117"/>
      <c r="P27" s="117"/>
      <c r="Q27" s="117"/>
      <c r="R27" s="117"/>
      <c r="S27" s="10"/>
      <c r="T27" s="118"/>
      <c r="U27" s="152"/>
    </row>
    <row r="28" spans="1:23" ht="14.5" customHeight="1" outlineLevel="1" x14ac:dyDescent="0.35">
      <c r="B28" s="10" t="s">
        <v>51</v>
      </c>
      <c r="D28" s="113">
        <f ca="1">'Working Capital Model'!K47</f>
        <v>0</v>
      </c>
      <c r="E28" s="113">
        <f ca="1">'Working Capital Model'!L47</f>
        <v>0</v>
      </c>
      <c r="F28" s="113">
        <f ca="1">'Working Capital Model'!M47</f>
        <v>0</v>
      </c>
      <c r="G28" s="113">
        <f ca="1">'Working Capital Model'!N47</f>
        <v>33333.333333333336</v>
      </c>
      <c r="H28" s="113">
        <f ca="1">'Working Capital Model'!O47</f>
        <v>33333.333333333336</v>
      </c>
      <c r="I28" s="113">
        <f ca="1">'Working Capital Model'!P47</f>
        <v>33333.333333333336</v>
      </c>
      <c r="J28" s="113">
        <f ca="1">'Working Capital Model'!Q47</f>
        <v>33333.333333333336</v>
      </c>
      <c r="K28" s="113">
        <f ca="1">'Working Capital Model'!R47</f>
        <v>33333.333333333336</v>
      </c>
      <c r="L28" s="113">
        <f ca="1">'Working Capital Model'!S47</f>
        <v>33333.333333333336</v>
      </c>
      <c r="M28" s="113">
        <f ca="1">'Working Capital Model'!T47</f>
        <v>40000</v>
      </c>
      <c r="N28" s="113">
        <f ca="1">'Working Capital Model'!U47</f>
        <v>28333.333333333339</v>
      </c>
      <c r="O28" s="113">
        <f ca="1">'Working Capital Model'!V47</f>
        <v>33333.333333333336</v>
      </c>
      <c r="P28" s="113">
        <f ca="1">'Working Capital Model'!W47</f>
        <v>33333.333333333336</v>
      </c>
      <c r="Q28" s="113">
        <f ca="1">'Working Capital Model'!X47</f>
        <v>33333.333333333336</v>
      </c>
      <c r="R28" s="113">
        <f ca="1">'Working Capital Model'!Y47</f>
        <v>33333.333333333336</v>
      </c>
      <c r="S28" s="10"/>
      <c r="T28" s="114">
        <f ca="1">SUM(D28:R28)</f>
        <v>401666.66666666663</v>
      </c>
      <c r="U28" s="147">
        <f ca="1">IFERROR(T28/$T$19,"NA")</f>
        <v>9.9999999999999964E-2</v>
      </c>
      <c r="V28" s="12"/>
    </row>
    <row r="29" spans="1:23" ht="3" customHeight="1" outlineLevel="1" x14ac:dyDescent="0.35">
      <c r="B29" s="10"/>
      <c r="D29" s="113"/>
      <c r="E29" s="113"/>
      <c r="F29" s="113"/>
      <c r="G29" s="113"/>
      <c r="H29" s="113"/>
      <c r="I29" s="113"/>
      <c r="J29" s="113"/>
      <c r="K29" s="113"/>
      <c r="L29" s="113"/>
      <c r="M29" s="113"/>
      <c r="N29" s="113"/>
      <c r="O29" s="113"/>
      <c r="P29" s="113"/>
      <c r="Q29" s="113"/>
      <c r="R29" s="113"/>
      <c r="S29" s="10"/>
      <c r="T29" s="118"/>
      <c r="U29" s="152"/>
    </row>
    <row r="30" spans="1:23" s="11" customFormat="1" ht="14.5" customHeight="1" outlineLevel="1" x14ac:dyDescent="0.35">
      <c r="A30" s="31"/>
      <c r="B30" s="111" t="s">
        <v>92</v>
      </c>
      <c r="D30" s="119">
        <f ca="1">'Working Capital Model'!K49</f>
        <v>0</v>
      </c>
      <c r="E30" s="119">
        <f ca="1">'Working Capital Model'!L49</f>
        <v>0</v>
      </c>
      <c r="F30" s="119">
        <f ca="1">'Working Capital Model'!M49</f>
        <v>0</v>
      </c>
      <c r="G30" s="119">
        <f ca="1">'Working Capital Model'!N49</f>
        <v>16666.666666666693</v>
      </c>
      <c r="H30" s="119">
        <f ca="1">'Working Capital Model'!O49</f>
        <v>16666.666666666693</v>
      </c>
      <c r="I30" s="119">
        <f ca="1">'Working Capital Model'!P49</f>
        <v>16666.666666666693</v>
      </c>
      <c r="J30" s="119">
        <f ca="1">'Working Capital Model'!Q49</f>
        <v>16666.666666666693</v>
      </c>
      <c r="K30" s="119">
        <f ca="1">'Working Capital Model'!R49</f>
        <v>16666.666666666693</v>
      </c>
      <c r="L30" s="119">
        <f ca="1">'Working Capital Model'!S49</f>
        <v>16666.666666666693</v>
      </c>
      <c r="M30" s="119">
        <f ca="1">'Working Capital Model'!T49</f>
        <v>20000</v>
      </c>
      <c r="N30" s="119">
        <f ca="1">'Working Capital Model'!U49</f>
        <v>14166.66666666669</v>
      </c>
      <c r="O30" s="119">
        <f ca="1">'Working Capital Model'!V49</f>
        <v>16666.666666666693</v>
      </c>
      <c r="P30" s="119">
        <f ca="1">'Working Capital Model'!W49</f>
        <v>16666.666666666693</v>
      </c>
      <c r="Q30" s="119">
        <f ca="1">'Working Capital Model'!X49</f>
        <v>16666.666666666693</v>
      </c>
      <c r="R30" s="119">
        <f ca="1">'Working Capital Model'!Y49</f>
        <v>16666.666666666693</v>
      </c>
      <c r="S30" s="108"/>
      <c r="T30" s="120">
        <f ca="1">SUM(D30:R30)</f>
        <v>200833.33333333358</v>
      </c>
      <c r="U30" s="149">
        <f ca="1">IFERROR(T30/$T$19,"NA")</f>
        <v>5.0000000000000044E-2</v>
      </c>
    </row>
    <row r="31" spans="1:23" s="11" customFormat="1" ht="3" customHeight="1" outlineLevel="1" x14ac:dyDescent="0.35">
      <c r="A31" s="31"/>
      <c r="B31" s="108"/>
      <c r="D31" s="121"/>
      <c r="E31" s="121"/>
      <c r="F31" s="121"/>
      <c r="G31" s="121"/>
      <c r="H31" s="121"/>
      <c r="I31" s="121"/>
      <c r="J31" s="121"/>
      <c r="K31" s="121"/>
      <c r="L31" s="121"/>
      <c r="M31" s="121"/>
      <c r="N31" s="121"/>
      <c r="O31" s="121"/>
      <c r="P31" s="121"/>
      <c r="Q31" s="121"/>
      <c r="R31" s="121"/>
      <c r="S31" s="108"/>
      <c r="T31" s="118"/>
      <c r="U31" s="154"/>
    </row>
    <row r="32" spans="1:23" ht="14.5" customHeight="1" outlineLevel="1" x14ac:dyDescent="0.35">
      <c r="B32" s="10" t="s">
        <v>1</v>
      </c>
      <c r="D32" s="113">
        <f ca="1">'Working Capital Model'!K51</f>
        <v>0</v>
      </c>
      <c r="E32" s="113">
        <f ca="1">'Working Capital Model'!L51</f>
        <v>0</v>
      </c>
      <c r="F32" s="113">
        <f ca="1">'Working Capital Model'!M51</f>
        <v>0</v>
      </c>
      <c r="G32" s="113">
        <f ca="1">'Working Capital Model'!N51</f>
        <v>980.3921568627452</v>
      </c>
      <c r="H32" s="113">
        <f ca="1">'Working Capital Model'!O51</f>
        <v>848.57472400724976</v>
      </c>
      <c r="I32" s="113">
        <f ca="1">'Working Capital Model'!P51</f>
        <v>715.64958163196036</v>
      </c>
      <c r="J32" s="113">
        <f ca="1">'Working Capital Model'!Q51</f>
        <v>581.60742125351726</v>
      </c>
      <c r="K32" s="113">
        <f ca="1">'Working Capital Model'!R51</f>
        <v>446.43885616601159</v>
      </c>
      <c r="L32" s="113">
        <f ca="1">'Working Capital Model'!S51</f>
        <v>310.1344207836529</v>
      </c>
      <c r="M32" s="113">
        <f ca="1">'Working Capital Model'!T51</f>
        <v>368.76300135046199</v>
      </c>
      <c r="N32" s="113">
        <f ca="1">'Working Capital Model'!U51</f>
        <v>0</v>
      </c>
      <c r="O32" s="113">
        <f ca="1">'Working Capital Model'!V51</f>
        <v>0</v>
      </c>
      <c r="P32" s="113">
        <f ca="1">'Working Capital Model'!W51</f>
        <v>0</v>
      </c>
      <c r="Q32" s="113">
        <f ca="1">'Working Capital Model'!X51</f>
        <v>0</v>
      </c>
      <c r="R32" s="113">
        <f ca="1">'Working Capital Model'!Y51</f>
        <v>0</v>
      </c>
      <c r="S32" s="10"/>
      <c r="T32" s="114">
        <f ca="1">SUM(D32:R32)</f>
        <v>4251.560162055599</v>
      </c>
      <c r="U32" s="147">
        <f ca="1">IFERROR(T32/$T$19,"NA")</f>
        <v>1.0584797083955846E-3</v>
      </c>
      <c r="W32" s="1"/>
    </row>
    <row r="33" spans="1:23" ht="3" customHeight="1" outlineLevel="1" x14ac:dyDescent="0.35">
      <c r="B33" s="10"/>
      <c r="D33" s="113"/>
      <c r="E33" s="113"/>
      <c r="F33" s="113"/>
      <c r="G33" s="113"/>
      <c r="H33" s="113"/>
      <c r="I33" s="113"/>
      <c r="J33" s="113"/>
      <c r="K33" s="113"/>
      <c r="L33" s="113"/>
      <c r="M33" s="113"/>
      <c r="N33" s="113"/>
      <c r="O33" s="113"/>
      <c r="P33" s="113"/>
      <c r="Q33" s="113"/>
      <c r="R33" s="113"/>
      <c r="S33" s="10"/>
      <c r="T33" s="114"/>
      <c r="U33" s="147"/>
      <c r="W33" s="1"/>
    </row>
    <row r="34" spans="1:23" ht="14.5" customHeight="1" outlineLevel="1" x14ac:dyDescent="0.35">
      <c r="B34" s="111" t="s">
        <v>131</v>
      </c>
      <c r="C34" s="11"/>
      <c r="D34" s="119">
        <f ca="1">'Working Capital Model'!K53</f>
        <v>0</v>
      </c>
      <c r="E34" s="119">
        <f ca="1">'Working Capital Model'!L53</f>
        <v>0</v>
      </c>
      <c r="F34" s="119">
        <f ca="1">'Working Capital Model'!M53</f>
        <v>0</v>
      </c>
      <c r="G34" s="119">
        <f ca="1">'Working Capital Model'!N53</f>
        <v>15686.274509803949</v>
      </c>
      <c r="H34" s="119">
        <f ca="1">'Working Capital Model'!O53</f>
        <v>15818.091942659443</v>
      </c>
      <c r="I34" s="119">
        <f ca="1">'Working Capital Model'!P53</f>
        <v>15951.017085034733</v>
      </c>
      <c r="J34" s="119">
        <f ca="1">'Working Capital Model'!Q53</f>
        <v>16085.059245413177</v>
      </c>
      <c r="K34" s="119">
        <f ca="1">'Working Capital Model'!R53</f>
        <v>16220.227810500683</v>
      </c>
      <c r="L34" s="119">
        <f ca="1">'Working Capital Model'!S53</f>
        <v>16356.53224588304</v>
      </c>
      <c r="M34" s="119">
        <f ca="1">'Working Capital Model'!T53</f>
        <v>19631.23699864954</v>
      </c>
      <c r="N34" s="119">
        <f ca="1">'Working Capital Model'!U53</f>
        <v>14166.66666666669</v>
      </c>
      <c r="O34" s="119">
        <f ca="1">'Working Capital Model'!V53</f>
        <v>16666.666666666693</v>
      </c>
      <c r="P34" s="119">
        <f ca="1">'Working Capital Model'!W53</f>
        <v>16666.666666666693</v>
      </c>
      <c r="Q34" s="119">
        <f ca="1">'Working Capital Model'!X53</f>
        <v>16666.666666666693</v>
      </c>
      <c r="R34" s="119">
        <f ca="1">'Working Capital Model'!Y53</f>
        <v>16666.666666666693</v>
      </c>
      <c r="S34" s="108"/>
      <c r="T34" s="120">
        <f ca="1">SUM(D34:R34)</f>
        <v>196581.77317127798</v>
      </c>
      <c r="U34" s="149">
        <f ca="1">IFERROR(T34/$T$19,"NA")</f>
        <v>4.8941520291604458E-2</v>
      </c>
      <c r="W34" s="83"/>
    </row>
    <row r="35" spans="1:23" ht="3" customHeight="1" outlineLevel="1" x14ac:dyDescent="0.35">
      <c r="B35" s="108"/>
      <c r="C35" s="11"/>
      <c r="D35" s="121"/>
      <c r="E35" s="121"/>
      <c r="F35" s="121"/>
      <c r="G35" s="121"/>
      <c r="H35" s="121"/>
      <c r="I35" s="121"/>
      <c r="J35" s="121"/>
      <c r="K35" s="121"/>
      <c r="L35" s="121"/>
      <c r="M35" s="121"/>
      <c r="N35" s="121"/>
      <c r="O35" s="121"/>
      <c r="P35" s="121"/>
      <c r="Q35" s="121"/>
      <c r="R35" s="121"/>
      <c r="S35" s="108"/>
      <c r="T35" s="114"/>
      <c r="U35" s="147"/>
      <c r="W35" s="83"/>
    </row>
    <row r="36" spans="1:23" ht="14.5" customHeight="1" outlineLevel="1" x14ac:dyDescent="0.35">
      <c r="B36" s="10" t="s">
        <v>2</v>
      </c>
      <c r="D36" s="122">
        <f ca="1">'Working Capital Model'!K55</f>
        <v>0</v>
      </c>
      <c r="E36" s="122">
        <f ca="1">'Working Capital Model'!L55</f>
        <v>0</v>
      </c>
      <c r="F36" s="122">
        <f ca="1">'Working Capital Model'!M55</f>
        <v>0</v>
      </c>
      <c r="G36" s="122">
        <f ca="1">'Working Capital Model'!N55</f>
        <v>0</v>
      </c>
      <c r="H36" s="122">
        <f ca="1">'Working Capital Model'!O55</f>
        <v>0</v>
      </c>
      <c r="I36" s="122">
        <f ca="1">'Working Capital Model'!P55</f>
        <v>0</v>
      </c>
      <c r="J36" s="122">
        <f ca="1">'Working Capital Model'!Q55</f>
        <v>0</v>
      </c>
      <c r="K36" s="122">
        <f ca="1">'Working Capital Model'!R55</f>
        <v>0</v>
      </c>
      <c r="L36" s="122">
        <f ca="1">'Working Capital Model'!S55</f>
        <v>0</v>
      </c>
      <c r="M36" s="122">
        <f ca="1">'Working Capital Model'!T55</f>
        <v>0</v>
      </c>
      <c r="N36" s="122">
        <f ca="1">'Working Capital Model'!U55</f>
        <v>0</v>
      </c>
      <c r="O36" s="122">
        <f ca="1">'Working Capital Model'!V55</f>
        <v>0</v>
      </c>
      <c r="P36" s="122">
        <f ca="1">'Working Capital Model'!W55</f>
        <v>0</v>
      </c>
      <c r="Q36" s="122">
        <f ca="1">'Working Capital Model'!X55</f>
        <v>0</v>
      </c>
      <c r="R36" s="122">
        <f ca="1">'Working Capital Model'!Y55</f>
        <v>0</v>
      </c>
      <c r="S36" s="10"/>
      <c r="T36" s="123"/>
      <c r="U36" s="153"/>
    </row>
    <row r="37" spans="1:23" ht="3" customHeight="1" outlineLevel="1" x14ac:dyDescent="0.35">
      <c r="B37" s="112"/>
      <c r="D37" s="113"/>
      <c r="E37" s="113"/>
      <c r="F37" s="113"/>
      <c r="G37" s="113"/>
      <c r="H37" s="113"/>
      <c r="I37" s="113"/>
      <c r="J37" s="113"/>
      <c r="K37" s="113"/>
      <c r="L37" s="113"/>
      <c r="M37" s="113"/>
      <c r="N37" s="113"/>
      <c r="O37" s="113"/>
      <c r="P37" s="113"/>
      <c r="Q37" s="113"/>
      <c r="R37" s="113"/>
      <c r="S37" s="10"/>
      <c r="T37" s="114"/>
      <c r="U37" s="152"/>
    </row>
    <row r="38" spans="1:23" s="11" customFormat="1" ht="14.5" customHeight="1" outlineLevel="1" x14ac:dyDescent="0.35">
      <c r="A38" s="31"/>
      <c r="B38" s="111" t="s">
        <v>3</v>
      </c>
      <c r="D38" s="119">
        <f ca="1">'Working Capital Model'!K58</f>
        <v>0</v>
      </c>
      <c r="E38" s="119">
        <f ca="1">'Working Capital Model'!L58</f>
        <v>0</v>
      </c>
      <c r="F38" s="119">
        <f ca="1">'Working Capital Model'!M58</f>
        <v>0</v>
      </c>
      <c r="G38" s="119">
        <f ca="1">'Working Capital Model'!N58</f>
        <v>15686.274509803949</v>
      </c>
      <c r="H38" s="119">
        <f ca="1">'Working Capital Model'!O58</f>
        <v>15818.091942659443</v>
      </c>
      <c r="I38" s="119">
        <f ca="1">'Working Capital Model'!P58</f>
        <v>15951.017085034733</v>
      </c>
      <c r="J38" s="119">
        <f ca="1">'Working Capital Model'!Q58</f>
        <v>16085.059245413177</v>
      </c>
      <c r="K38" s="119">
        <f ca="1">'Working Capital Model'!R58</f>
        <v>16220.227810500683</v>
      </c>
      <c r="L38" s="119">
        <f ca="1">'Working Capital Model'!S58</f>
        <v>16356.53224588304</v>
      </c>
      <c r="M38" s="119">
        <f ca="1">'Working Capital Model'!T58</f>
        <v>19631.23699864954</v>
      </c>
      <c r="N38" s="119">
        <f ca="1">'Working Capital Model'!U58</f>
        <v>14166.66666666669</v>
      </c>
      <c r="O38" s="119">
        <f ca="1">'Working Capital Model'!V58</f>
        <v>16666.666666666693</v>
      </c>
      <c r="P38" s="119">
        <f ca="1">'Working Capital Model'!W58</f>
        <v>16666.666666666693</v>
      </c>
      <c r="Q38" s="119">
        <f ca="1">'Working Capital Model'!X58</f>
        <v>16666.666666666693</v>
      </c>
      <c r="R38" s="119">
        <f ca="1">'Working Capital Model'!Y58</f>
        <v>16666.666666666693</v>
      </c>
      <c r="S38" s="108"/>
      <c r="T38" s="120">
        <f ca="1">SUM(D38:R38)</f>
        <v>196581.77317127798</v>
      </c>
      <c r="U38" s="149">
        <f ca="1">IFERROR(T38/$T$19,"NA")</f>
        <v>4.8941520291604458E-2</v>
      </c>
    </row>
    <row r="39" spans="1:23" s="11" customFormat="1" ht="14.5" customHeight="1" outlineLevel="1" x14ac:dyDescent="0.35">
      <c r="A39" s="31"/>
      <c r="B39" s="110" t="s">
        <v>81</v>
      </c>
      <c r="D39" s="117" t="str">
        <f ca="1">IFERROR(D38/D19,"NM")</f>
        <v>NM</v>
      </c>
      <c r="E39" s="117" t="str">
        <f t="shared" ref="E39:T39" ca="1" si="0">IFERROR(E38/E19,"NM")</f>
        <v>NM</v>
      </c>
      <c r="F39" s="117" t="str">
        <f t="shared" ca="1" si="0"/>
        <v>NM</v>
      </c>
      <c r="G39" s="117">
        <f t="shared" ca="1" si="0"/>
        <v>4.705882352941184E-2</v>
      </c>
      <c r="H39" s="117">
        <f t="shared" ca="1" si="0"/>
        <v>4.7454275827978322E-2</v>
      </c>
      <c r="I39" s="117">
        <f t="shared" ca="1" si="0"/>
        <v>4.7853051255104195E-2</v>
      </c>
      <c r="J39" s="117">
        <f t="shared" ca="1" si="0"/>
        <v>4.8255177736239524E-2</v>
      </c>
      <c r="K39" s="117">
        <f t="shared" ca="1" si="0"/>
        <v>4.8660683431502046E-2</v>
      </c>
      <c r="L39" s="117">
        <f t="shared" ca="1" si="0"/>
        <v>4.9069596737649115E-2</v>
      </c>
      <c r="M39" s="117">
        <f t="shared" ca="1" si="0"/>
        <v>4.907809249662385E-2</v>
      </c>
      <c r="N39" s="117">
        <f t="shared" ca="1" si="0"/>
        <v>5.0000000000000072E-2</v>
      </c>
      <c r="O39" s="117">
        <f t="shared" ca="1" si="0"/>
        <v>5.0000000000000072E-2</v>
      </c>
      <c r="P39" s="117">
        <f t="shared" ca="1" si="0"/>
        <v>5.0000000000000072E-2</v>
      </c>
      <c r="Q39" s="117">
        <f t="shared" ca="1" si="0"/>
        <v>5.0000000000000072E-2</v>
      </c>
      <c r="R39" s="117">
        <f t="shared" ca="1" si="0"/>
        <v>5.0000000000000072E-2</v>
      </c>
      <c r="S39" s="108"/>
      <c r="T39" s="117">
        <f t="shared" ca="1" si="0"/>
        <v>4.8941520291604458E-2</v>
      </c>
      <c r="U39" s="154"/>
    </row>
    <row r="40" spans="1:23" ht="3" customHeight="1" outlineLevel="1" x14ac:dyDescent="0.35"/>
    <row r="41" spans="1:23" x14ac:dyDescent="0.35">
      <c r="A41" s="10" t="s">
        <v>24</v>
      </c>
      <c r="B41" s="103" t="s">
        <v>5</v>
      </c>
      <c r="C41" s="10"/>
      <c r="D41" s="104">
        <f>'Working Capital Model'!K4</f>
        <v>1</v>
      </c>
      <c r="E41" s="104">
        <f>'Working Capital Model'!L4</f>
        <v>2</v>
      </c>
      <c r="F41" s="104">
        <f>'Working Capital Model'!M4</f>
        <v>3</v>
      </c>
      <c r="G41" s="104">
        <f>'Working Capital Model'!N4</f>
        <v>4</v>
      </c>
      <c r="H41" s="104">
        <f>'Working Capital Model'!O4</f>
        <v>5</v>
      </c>
      <c r="I41" s="104">
        <f>'Working Capital Model'!P4</f>
        <v>6</v>
      </c>
      <c r="J41" s="104">
        <f>'Working Capital Model'!Q4</f>
        <v>7</v>
      </c>
      <c r="K41" s="104">
        <f>'Working Capital Model'!R4</f>
        <v>8</v>
      </c>
      <c r="L41" s="104">
        <f>'Working Capital Model'!S4</f>
        <v>9</v>
      </c>
      <c r="M41" s="104">
        <f>'Working Capital Model'!T4</f>
        <v>10</v>
      </c>
      <c r="N41" s="104">
        <f>'Working Capital Model'!U4</f>
        <v>11</v>
      </c>
      <c r="O41" s="104">
        <f>'Working Capital Model'!V4</f>
        <v>12</v>
      </c>
      <c r="P41" s="104">
        <f>'Working Capital Model'!W4</f>
        <v>13</v>
      </c>
      <c r="Q41" s="104">
        <f>'Working Capital Model'!X4</f>
        <v>14</v>
      </c>
      <c r="R41" s="104">
        <f>'Working Capital Model'!Y4</f>
        <v>15</v>
      </c>
      <c r="S41" s="10"/>
      <c r="T41" s="104" t="s">
        <v>93</v>
      </c>
      <c r="U41" s="105"/>
    </row>
    <row r="42" spans="1:23" ht="3" customHeight="1" outlineLevel="1" x14ac:dyDescent="0.35">
      <c r="D42" s="1"/>
      <c r="E42" s="1"/>
      <c r="F42" s="1"/>
      <c r="G42" s="1"/>
      <c r="H42" s="1"/>
      <c r="I42" s="1"/>
      <c r="J42" s="1"/>
      <c r="K42" s="1"/>
      <c r="L42" s="1"/>
      <c r="M42" s="1"/>
      <c r="N42" s="1"/>
      <c r="O42" s="1"/>
      <c r="P42" s="1"/>
      <c r="Q42" s="1"/>
      <c r="R42" s="1"/>
    </row>
    <row r="43" spans="1:23" ht="14.5" customHeight="1" outlineLevel="1" x14ac:dyDescent="0.35">
      <c r="B43" s="107" t="s">
        <v>89</v>
      </c>
      <c r="D43" s="106"/>
      <c r="E43" s="106"/>
      <c r="F43" s="106"/>
      <c r="G43" s="106"/>
      <c r="H43" s="106"/>
      <c r="I43" s="106"/>
      <c r="J43" s="106"/>
      <c r="K43" s="106"/>
      <c r="L43" s="106"/>
      <c r="M43" s="106"/>
      <c r="N43" s="106"/>
      <c r="O43" s="106"/>
      <c r="P43" s="106"/>
      <c r="Q43" s="106"/>
      <c r="R43" s="106" t="s">
        <v>90</v>
      </c>
      <c r="S43" s="1" t="s">
        <v>90</v>
      </c>
      <c r="T43" s="106" t="s">
        <v>90</v>
      </c>
    </row>
    <row r="44" spans="1:23" ht="3" customHeight="1" outlineLevel="1" x14ac:dyDescent="0.35">
      <c r="D44" s="1"/>
      <c r="E44" s="1"/>
      <c r="F44" s="1"/>
      <c r="G44" s="1"/>
      <c r="H44" s="1"/>
      <c r="I44" s="1"/>
      <c r="J44" s="1"/>
      <c r="K44" s="1"/>
      <c r="L44" s="1"/>
      <c r="M44" s="1"/>
      <c r="N44" s="1"/>
      <c r="O44" s="1"/>
      <c r="P44" s="1"/>
      <c r="Q44" s="1"/>
      <c r="R44" s="1"/>
      <c r="S44" s="1"/>
      <c r="T44" s="1"/>
    </row>
    <row r="45" spans="1:23" outlineLevel="1" x14ac:dyDescent="0.35">
      <c r="B45" s="10" t="s">
        <v>6</v>
      </c>
      <c r="C45" s="10"/>
      <c r="D45" s="113">
        <f ca="1">'Working Capital Model'!K62</f>
        <v>0</v>
      </c>
      <c r="E45" s="113">
        <f ca="1">'Working Capital Model'!L62</f>
        <v>0</v>
      </c>
      <c r="F45" s="113">
        <f ca="1">'Working Capital Model'!M62</f>
        <v>0</v>
      </c>
      <c r="G45" s="113">
        <f ca="1">'Working Capital Model'!N62</f>
        <v>0</v>
      </c>
      <c r="H45" s="113">
        <f ca="1">'Working Capital Model'!O62</f>
        <v>0</v>
      </c>
      <c r="I45" s="113">
        <f ca="1">'Working Capital Model'!P62</f>
        <v>0</v>
      </c>
      <c r="J45" s="113">
        <f ca="1">'Working Capital Model'!Q62</f>
        <v>0</v>
      </c>
      <c r="K45" s="113">
        <f ca="1">'Working Capital Model'!R62</f>
        <v>0</v>
      </c>
      <c r="L45" s="113">
        <f ca="1">'Working Capital Model'!S62</f>
        <v>0</v>
      </c>
      <c r="M45" s="113">
        <f ca="1">'Working Capital Model'!T62</f>
        <v>0</v>
      </c>
      <c r="N45" s="113">
        <f ca="1">'Working Capital Model'!U62</f>
        <v>16581.773171277877</v>
      </c>
      <c r="O45" s="113">
        <f ca="1">'Working Capital Model'!V62</f>
        <v>13248.43983794457</v>
      </c>
      <c r="P45" s="113">
        <f ca="1">'Working Capital Model'!W62</f>
        <v>29915.106504611176</v>
      </c>
      <c r="Q45" s="113">
        <f ca="1">'Working Capital Model'!X62</f>
        <v>46581.773171270841</v>
      </c>
      <c r="R45" s="113">
        <f ca="1">'Working Capital Model'!Y62</f>
        <v>63248.439837466693</v>
      </c>
      <c r="S45" s="113">
        <f>'Working Capital Model'!Z62</f>
        <v>0</v>
      </c>
      <c r="T45" s="113">
        <f ca="1">R45</f>
        <v>63248.439837466693</v>
      </c>
    </row>
    <row r="46" spans="1:23" outlineLevel="1" x14ac:dyDescent="0.35">
      <c r="B46" s="10" t="s">
        <v>7</v>
      </c>
      <c r="C46" s="10"/>
      <c r="D46" s="124">
        <f ca="1">'Working Capital Model'!K89</f>
        <v>0</v>
      </c>
      <c r="E46" s="124">
        <f ca="1">'Working Capital Model'!L89</f>
        <v>0</v>
      </c>
      <c r="F46" s="124">
        <f ca="1">'Working Capital Model'!M89</f>
        <v>0</v>
      </c>
      <c r="G46" s="124">
        <f ca="1">'Working Capital Model'!N89</f>
        <v>333333.33333333337</v>
      </c>
      <c r="H46" s="124">
        <f ca="1">'Working Capital Model'!O89</f>
        <v>333333.33333333337</v>
      </c>
      <c r="I46" s="124">
        <f ca="1">'Working Capital Model'!P89</f>
        <v>333333.33333333337</v>
      </c>
      <c r="J46" s="124">
        <f ca="1">'Working Capital Model'!Q89</f>
        <v>333333.33333333337</v>
      </c>
      <c r="K46" s="124">
        <f ca="1">'Working Capital Model'!R89</f>
        <v>333333.33333333337</v>
      </c>
      <c r="L46" s="124">
        <f ca="1">'Working Capital Model'!S89</f>
        <v>333333.33333333337</v>
      </c>
      <c r="M46" s="124">
        <f ca="1">'Working Capital Model'!T89</f>
        <v>400000</v>
      </c>
      <c r="N46" s="124">
        <f ca="1">'Working Capital Model'!U89</f>
        <v>283333.33333333337</v>
      </c>
      <c r="O46" s="124">
        <f ca="1">'Working Capital Model'!V89</f>
        <v>333333.33333333337</v>
      </c>
      <c r="P46" s="124">
        <f ca="1">'Working Capital Model'!W89</f>
        <v>333333.33333333337</v>
      </c>
      <c r="Q46" s="124">
        <f ca="1">'Working Capital Model'!X89</f>
        <v>333333.33333333337</v>
      </c>
      <c r="R46" s="124">
        <f ca="1">'Working Capital Model'!Y89</f>
        <v>333333.33333333337</v>
      </c>
      <c r="S46" s="124">
        <f>'Working Capital Model'!Z89</f>
        <v>0</v>
      </c>
      <c r="T46" s="124">
        <f ca="1">R46</f>
        <v>333333.33333333337</v>
      </c>
    </row>
    <row r="47" spans="1:23" outlineLevel="1" x14ac:dyDescent="0.35">
      <c r="B47" s="10" t="s">
        <v>8</v>
      </c>
      <c r="C47" s="10"/>
      <c r="D47" s="124">
        <f ca="1">'Working Capital Model'!K96</f>
        <v>200000</v>
      </c>
      <c r="E47" s="124">
        <f ca="1">'Working Capital Model'!L96</f>
        <v>400000</v>
      </c>
      <c r="F47" s="124">
        <f ca="1">'Working Capital Model'!M96</f>
        <v>600000</v>
      </c>
      <c r="G47" s="124">
        <f ca="1">'Working Capital Model'!N96</f>
        <v>600000</v>
      </c>
      <c r="H47" s="124">
        <f ca="1">'Working Capital Model'!O96</f>
        <v>600000</v>
      </c>
      <c r="I47" s="124">
        <f ca="1">'Working Capital Model'!P96</f>
        <v>600000</v>
      </c>
      <c r="J47" s="124">
        <f ca="1">'Working Capital Model'!Q96</f>
        <v>640000</v>
      </c>
      <c r="K47" s="124">
        <f ca="1">'Working Capital Model'!R96</f>
        <v>610000</v>
      </c>
      <c r="L47" s="124">
        <f ca="1">'Working Capital Model'!S96</f>
        <v>610000</v>
      </c>
      <c r="M47" s="124">
        <f ca="1">'Working Capital Model'!T96</f>
        <v>570000</v>
      </c>
      <c r="N47" s="124">
        <f ca="1">'Working Capital Model'!U96</f>
        <v>600000</v>
      </c>
      <c r="O47" s="124">
        <f ca="1">'Working Capital Model'!V96</f>
        <v>600000</v>
      </c>
      <c r="P47" s="124">
        <f ca="1">'Working Capital Model'!W96</f>
        <v>600000</v>
      </c>
      <c r="Q47" s="124">
        <f ca="1">'Working Capital Model'!X96</f>
        <v>600000</v>
      </c>
      <c r="R47" s="124">
        <f ca="1">'Working Capital Model'!Y96</f>
        <v>600000</v>
      </c>
      <c r="S47" s="124">
        <f>'Working Capital Model'!Z96</f>
        <v>0</v>
      </c>
      <c r="T47" s="124">
        <f ca="1">R47</f>
        <v>600000</v>
      </c>
    </row>
    <row r="48" spans="1:23" outlineLevel="1" x14ac:dyDescent="0.35">
      <c r="B48" s="125" t="s">
        <v>9</v>
      </c>
      <c r="C48" s="108"/>
      <c r="D48" s="126">
        <f ca="1">SUM(D45:D47)</f>
        <v>200000</v>
      </c>
      <c r="E48" s="126">
        <f t="shared" ref="E48:R48" ca="1" si="1">SUM(E45:E47)</f>
        <v>400000</v>
      </c>
      <c r="F48" s="126">
        <f t="shared" ca="1" si="1"/>
        <v>600000</v>
      </c>
      <c r="G48" s="126">
        <f t="shared" ca="1" si="1"/>
        <v>933333.33333333337</v>
      </c>
      <c r="H48" s="126">
        <f t="shared" ca="1" si="1"/>
        <v>933333.33333333337</v>
      </c>
      <c r="I48" s="126">
        <f t="shared" ca="1" si="1"/>
        <v>933333.33333333337</v>
      </c>
      <c r="J48" s="126">
        <f t="shared" ca="1" si="1"/>
        <v>973333.33333333337</v>
      </c>
      <c r="K48" s="126">
        <f t="shared" ca="1" si="1"/>
        <v>943333.33333333337</v>
      </c>
      <c r="L48" s="126">
        <f t="shared" ca="1" si="1"/>
        <v>943333.33333333337</v>
      </c>
      <c r="M48" s="126">
        <f t="shared" ca="1" si="1"/>
        <v>970000</v>
      </c>
      <c r="N48" s="126">
        <f t="shared" ca="1" si="1"/>
        <v>899915.10650461121</v>
      </c>
      <c r="O48" s="126">
        <f t="shared" ca="1" si="1"/>
        <v>946581.77317127795</v>
      </c>
      <c r="P48" s="126">
        <f t="shared" ca="1" si="1"/>
        <v>963248.43983794458</v>
      </c>
      <c r="Q48" s="126">
        <f t="shared" ca="1" si="1"/>
        <v>979915.10650460422</v>
      </c>
      <c r="R48" s="126">
        <f t="shared" ca="1" si="1"/>
        <v>996581.77317080006</v>
      </c>
      <c r="S48" s="121">
        <f t="shared" ref="S48" si="2">SUM(S45:S47)</f>
        <v>0</v>
      </c>
      <c r="T48" s="126">
        <f ca="1">R48</f>
        <v>996581.77317080006</v>
      </c>
    </row>
    <row r="49" spans="1:21" ht="3" customHeight="1" outlineLevel="1" x14ac:dyDescent="0.35">
      <c r="B49" s="10"/>
      <c r="C49" s="10"/>
      <c r="D49" s="10"/>
      <c r="E49" s="10"/>
      <c r="F49" s="10"/>
      <c r="G49" s="10"/>
      <c r="H49" s="10"/>
      <c r="I49" s="10"/>
      <c r="J49" s="10"/>
      <c r="K49" s="10"/>
      <c r="L49" s="10"/>
      <c r="M49" s="10"/>
      <c r="N49" s="10"/>
      <c r="O49" s="10"/>
      <c r="P49" s="10"/>
      <c r="Q49" s="10"/>
      <c r="R49" s="10"/>
      <c r="S49" s="10"/>
      <c r="T49" s="10"/>
    </row>
    <row r="50" spans="1:21" outlineLevel="1" x14ac:dyDescent="0.35">
      <c r="B50" s="10" t="s">
        <v>12</v>
      </c>
      <c r="C50" s="10"/>
      <c r="D50" s="113">
        <f ca="1">-'Working Capital Model'!K103</f>
        <v>-200000</v>
      </c>
      <c r="E50" s="113">
        <f ca="1">-'Working Capital Model'!L103</f>
        <v>-400000</v>
      </c>
      <c r="F50" s="113">
        <f ca="1">-'Working Capital Model'!M103</f>
        <v>-600000</v>
      </c>
      <c r="G50" s="113">
        <f ca="1">-'Working Capital Model'!N103</f>
        <v>-800000</v>
      </c>
      <c r="H50" s="113">
        <f ca="1">-'Working Capital Model'!O103</f>
        <v>-800000</v>
      </c>
      <c r="I50" s="113">
        <f ca="1">-'Working Capital Model'!P103</f>
        <v>-800000</v>
      </c>
      <c r="J50" s="113">
        <f ca="1">-'Working Capital Model'!Q103</f>
        <v>-840000</v>
      </c>
      <c r="K50" s="113">
        <f ca="1">-'Working Capital Model'!R103</f>
        <v>-810000</v>
      </c>
      <c r="L50" s="113">
        <f ca="1">-'Working Capital Model'!S103</f>
        <v>-810000</v>
      </c>
      <c r="M50" s="113">
        <f ca="1">-'Working Capital Model'!T103</f>
        <v>-810000</v>
      </c>
      <c r="N50" s="113">
        <f ca="1">-'Working Capital Model'!U103</f>
        <v>-770000</v>
      </c>
      <c r="O50" s="113">
        <f ca="1">-'Working Capital Model'!V103</f>
        <v>-800000</v>
      </c>
      <c r="P50" s="113">
        <f ca="1">-'Working Capital Model'!W103</f>
        <v>-800000</v>
      </c>
      <c r="Q50" s="113">
        <f ca="1">-'Working Capital Model'!X103</f>
        <v>-800000</v>
      </c>
      <c r="R50" s="113">
        <f ca="1">-'Working Capital Model'!Y103</f>
        <v>-800000</v>
      </c>
      <c r="S50" s="113"/>
      <c r="T50" s="113">
        <f ca="1">R50</f>
        <v>-800000</v>
      </c>
    </row>
    <row r="51" spans="1:21" outlineLevel="1" x14ac:dyDescent="0.35">
      <c r="B51" s="125" t="s">
        <v>19</v>
      </c>
      <c r="C51" s="108"/>
      <c r="D51" s="126">
        <f t="shared" ref="D51" ca="1" si="3">D50</f>
        <v>-200000</v>
      </c>
      <c r="E51" s="126">
        <f t="shared" ref="E51" ca="1" si="4">E50</f>
        <v>-400000</v>
      </c>
      <c r="F51" s="126">
        <f t="shared" ref="F51" ca="1" si="5">F50</f>
        <v>-600000</v>
      </c>
      <c r="G51" s="126">
        <f t="shared" ref="G51" ca="1" si="6">G50</f>
        <v>-800000</v>
      </c>
      <c r="H51" s="126">
        <f t="shared" ref="H51" ca="1" si="7">H50</f>
        <v>-800000</v>
      </c>
      <c r="I51" s="126">
        <f t="shared" ref="I51" ca="1" si="8">I50</f>
        <v>-800000</v>
      </c>
      <c r="J51" s="126">
        <f t="shared" ref="J51" ca="1" si="9">J50</f>
        <v>-840000</v>
      </c>
      <c r="K51" s="126">
        <f t="shared" ref="K51" ca="1" si="10">K50</f>
        <v>-810000</v>
      </c>
      <c r="L51" s="126">
        <f t="shared" ref="L51" ca="1" si="11">L50</f>
        <v>-810000</v>
      </c>
      <c r="M51" s="126">
        <f t="shared" ref="M51" ca="1" si="12">M50</f>
        <v>-810000</v>
      </c>
      <c r="N51" s="126">
        <f t="shared" ref="N51" ca="1" si="13">N50</f>
        <v>-770000</v>
      </c>
      <c r="O51" s="126">
        <f t="shared" ref="O51:R51" ca="1" si="14">O50</f>
        <v>-800000</v>
      </c>
      <c r="P51" s="126">
        <f t="shared" ca="1" si="14"/>
        <v>-800000</v>
      </c>
      <c r="Q51" s="126">
        <f t="shared" ca="1" si="14"/>
        <v>-800000</v>
      </c>
      <c r="R51" s="126">
        <f t="shared" ca="1" si="14"/>
        <v>-800000</v>
      </c>
      <c r="S51" s="121">
        <f t="shared" ref="S51" si="15">S50</f>
        <v>0</v>
      </c>
      <c r="T51" s="126">
        <f ca="1">R51</f>
        <v>-800000</v>
      </c>
    </row>
    <row r="52" spans="1:21" ht="3" customHeight="1" outlineLevel="1" x14ac:dyDescent="0.35">
      <c r="B52" s="10"/>
      <c r="C52" s="10"/>
      <c r="D52" s="113"/>
      <c r="E52" s="113"/>
      <c r="F52" s="113"/>
      <c r="G52" s="113"/>
      <c r="H52" s="113"/>
      <c r="I52" s="113"/>
      <c r="J52" s="113"/>
      <c r="K52" s="113"/>
      <c r="L52" s="113"/>
      <c r="M52" s="113"/>
      <c r="N52" s="113"/>
      <c r="O52" s="113"/>
      <c r="P52" s="113"/>
      <c r="Q52" s="113"/>
      <c r="R52" s="113"/>
      <c r="S52" s="113"/>
      <c r="T52" s="113"/>
    </row>
    <row r="53" spans="1:21" outlineLevel="1" x14ac:dyDescent="0.35">
      <c r="B53" s="111" t="s">
        <v>65</v>
      </c>
      <c r="C53" s="108"/>
      <c r="D53" s="119">
        <f ca="1">D48+D51</f>
        <v>0</v>
      </c>
      <c r="E53" s="119">
        <f t="shared" ref="E53:R53" ca="1" si="16">E48+E51</f>
        <v>0</v>
      </c>
      <c r="F53" s="119">
        <f t="shared" ca="1" si="16"/>
        <v>0</v>
      </c>
      <c r="G53" s="119">
        <f t="shared" ca="1" si="16"/>
        <v>133333.33333333337</v>
      </c>
      <c r="H53" s="119">
        <f t="shared" ca="1" si="16"/>
        <v>133333.33333333337</v>
      </c>
      <c r="I53" s="119">
        <f t="shared" ca="1" si="16"/>
        <v>133333.33333333337</v>
      </c>
      <c r="J53" s="119">
        <f t="shared" ca="1" si="16"/>
        <v>133333.33333333337</v>
      </c>
      <c r="K53" s="119">
        <f t="shared" ca="1" si="16"/>
        <v>133333.33333333337</v>
      </c>
      <c r="L53" s="119">
        <f t="shared" ca="1" si="16"/>
        <v>133333.33333333337</v>
      </c>
      <c r="M53" s="119">
        <f t="shared" ca="1" si="16"/>
        <v>160000</v>
      </c>
      <c r="N53" s="119">
        <f t="shared" ca="1" si="16"/>
        <v>129915.10650461121</v>
      </c>
      <c r="O53" s="119">
        <f t="shared" ca="1" si="16"/>
        <v>146581.77317127795</v>
      </c>
      <c r="P53" s="119">
        <f t="shared" ca="1" si="16"/>
        <v>163248.43983794458</v>
      </c>
      <c r="Q53" s="119">
        <f t="shared" ca="1" si="16"/>
        <v>179915.10650460422</v>
      </c>
      <c r="R53" s="119">
        <f t="shared" ca="1" si="16"/>
        <v>196581.77317080006</v>
      </c>
      <c r="S53" s="121">
        <f t="shared" ref="S53" si="17">S48+S51</f>
        <v>0</v>
      </c>
      <c r="T53" s="119">
        <f ca="1">R53</f>
        <v>196581.77317080006</v>
      </c>
      <c r="U53" s="12" t="s">
        <v>106</v>
      </c>
    </row>
    <row r="54" spans="1:21" outlineLevel="1" x14ac:dyDescent="0.35">
      <c r="B54" s="111" t="s">
        <v>86</v>
      </c>
      <c r="C54" s="108"/>
      <c r="D54" s="119">
        <f ca="1">AVERAGE($D$53:$R$53)</f>
        <v>118416.14661261588</v>
      </c>
      <c r="E54" s="119">
        <f t="shared" ref="E54:R54" ca="1" si="18">AVERAGE($D$53:$R$53)</f>
        <v>118416.14661261588</v>
      </c>
      <c r="F54" s="119">
        <f t="shared" ca="1" si="18"/>
        <v>118416.14661261588</v>
      </c>
      <c r="G54" s="119">
        <f t="shared" ca="1" si="18"/>
        <v>118416.14661261588</v>
      </c>
      <c r="H54" s="119">
        <f t="shared" ca="1" si="18"/>
        <v>118416.14661261588</v>
      </c>
      <c r="I54" s="119">
        <f t="shared" ca="1" si="18"/>
        <v>118416.14661261588</v>
      </c>
      <c r="J54" s="119">
        <f t="shared" ca="1" si="18"/>
        <v>118416.14661261588</v>
      </c>
      <c r="K54" s="119">
        <f t="shared" ca="1" si="18"/>
        <v>118416.14661261588</v>
      </c>
      <c r="L54" s="119">
        <f t="shared" ca="1" si="18"/>
        <v>118416.14661261588</v>
      </c>
      <c r="M54" s="119">
        <f t="shared" ca="1" si="18"/>
        <v>118416.14661261588</v>
      </c>
      <c r="N54" s="119">
        <f t="shared" ca="1" si="18"/>
        <v>118416.14661261588</v>
      </c>
      <c r="O54" s="119">
        <f t="shared" ca="1" si="18"/>
        <v>118416.14661261588</v>
      </c>
      <c r="P54" s="119">
        <f t="shared" ca="1" si="18"/>
        <v>118416.14661261588</v>
      </c>
      <c r="Q54" s="119">
        <f t="shared" ca="1" si="18"/>
        <v>118416.14661261588</v>
      </c>
      <c r="R54" s="119">
        <f t="shared" ca="1" si="18"/>
        <v>118416.14661261588</v>
      </c>
      <c r="S54" s="121">
        <f ca="1">AVERAGE($D$53:$O$53)</f>
        <v>103041.40663965745</v>
      </c>
      <c r="T54" s="119">
        <f ca="1">R54</f>
        <v>118416.14661261588</v>
      </c>
    </row>
    <row r="55" spans="1:21" ht="3" customHeight="1" outlineLevel="1" x14ac:dyDescent="0.35"/>
    <row r="56" spans="1:21" outlineLevel="1" x14ac:dyDescent="0.35">
      <c r="B56" s="107" t="s">
        <v>91</v>
      </c>
      <c r="C56" s="10"/>
      <c r="D56" s="127"/>
      <c r="E56" s="127"/>
      <c r="F56" s="127"/>
      <c r="G56" s="127"/>
      <c r="H56" s="127"/>
      <c r="I56" s="127"/>
      <c r="J56" s="127"/>
      <c r="K56" s="127"/>
      <c r="L56" s="127"/>
      <c r="M56" s="127"/>
      <c r="N56" s="127"/>
      <c r="O56" s="127"/>
      <c r="P56" s="127"/>
      <c r="Q56" s="127"/>
      <c r="R56" s="127" t="s">
        <v>90</v>
      </c>
      <c r="S56" s="113" t="s">
        <v>90</v>
      </c>
      <c r="T56" s="127" t="s">
        <v>90</v>
      </c>
    </row>
    <row r="57" spans="1:21" ht="3" customHeight="1" outlineLevel="1" x14ac:dyDescent="0.35"/>
    <row r="58" spans="1:21" outlineLevel="1" x14ac:dyDescent="0.35">
      <c r="B58" s="111" t="s">
        <v>67</v>
      </c>
      <c r="C58" s="10"/>
      <c r="D58" s="119">
        <f ca="1">'Working Capital Model'!K149</f>
        <v>0</v>
      </c>
      <c r="E58" s="119">
        <f ca="1">'Working Capital Model'!L149</f>
        <v>0</v>
      </c>
      <c r="F58" s="119">
        <f ca="1">'Working Capital Model'!M149</f>
        <v>0</v>
      </c>
      <c r="G58" s="119">
        <f ca="1">'Working Capital Model'!N149</f>
        <v>117647.05882352943</v>
      </c>
      <c r="H58" s="119">
        <f ca="1">'Working Capital Model'!O149</f>
        <v>101828.96688086998</v>
      </c>
      <c r="I58" s="119">
        <f ca="1">'Working Capital Model'!P149</f>
        <v>85877.949795835244</v>
      </c>
      <c r="J58" s="119">
        <f ca="1">'Working Capital Model'!Q149</f>
        <v>69792.890550422075</v>
      </c>
      <c r="K58" s="119">
        <f ca="1">'Working Capital Model'!R149</f>
        <v>53572.66273992139</v>
      </c>
      <c r="L58" s="119">
        <f ca="1">'Working Capital Model'!S149</f>
        <v>37216.130494038349</v>
      </c>
      <c r="M58" s="119">
        <f ca="1">'Working Capital Model'!T149</f>
        <v>44251.560162055437</v>
      </c>
      <c r="N58" s="119">
        <f ca="1">'Working Capital Model'!U149</f>
        <v>0</v>
      </c>
      <c r="O58" s="119">
        <f ca="1">'Working Capital Model'!V149</f>
        <v>0</v>
      </c>
      <c r="P58" s="119">
        <f ca="1">'Working Capital Model'!W149</f>
        <v>0</v>
      </c>
      <c r="Q58" s="119">
        <f ca="1">'Working Capital Model'!X149</f>
        <v>0</v>
      </c>
      <c r="R58" s="119">
        <f ca="1">'Working Capital Model'!Y149</f>
        <v>0</v>
      </c>
      <c r="S58" s="121">
        <f>'Working Capital Model'!Z149</f>
        <v>0</v>
      </c>
      <c r="T58" s="119">
        <f ca="1">R58</f>
        <v>0</v>
      </c>
    </row>
    <row r="59" spans="1:21" ht="3" customHeight="1" outlineLevel="1" x14ac:dyDescent="0.35"/>
    <row r="60" spans="1:21" x14ac:dyDescent="0.35">
      <c r="A60" s="10" t="s">
        <v>24</v>
      </c>
      <c r="B60" s="103" t="s">
        <v>121</v>
      </c>
      <c r="C60" s="10"/>
      <c r="D60" s="104">
        <f>D12</f>
        <v>1</v>
      </c>
      <c r="E60" s="104">
        <f t="shared" ref="E60:R60" si="19">E12</f>
        <v>2</v>
      </c>
      <c r="F60" s="104">
        <f t="shared" si="19"/>
        <v>3</v>
      </c>
      <c r="G60" s="104">
        <f t="shared" si="19"/>
        <v>4</v>
      </c>
      <c r="H60" s="104">
        <f t="shared" si="19"/>
        <v>5</v>
      </c>
      <c r="I60" s="104">
        <f t="shared" si="19"/>
        <v>6</v>
      </c>
      <c r="J60" s="104">
        <f t="shared" si="19"/>
        <v>7</v>
      </c>
      <c r="K60" s="104">
        <f t="shared" si="19"/>
        <v>8</v>
      </c>
      <c r="L60" s="104">
        <f t="shared" si="19"/>
        <v>9</v>
      </c>
      <c r="M60" s="104">
        <f t="shared" si="19"/>
        <v>10</v>
      </c>
      <c r="N60" s="104">
        <f t="shared" si="19"/>
        <v>11</v>
      </c>
      <c r="O60" s="104">
        <f t="shared" si="19"/>
        <v>12</v>
      </c>
      <c r="P60" s="104">
        <f t="shared" si="19"/>
        <v>13</v>
      </c>
      <c r="Q60" s="104">
        <f t="shared" si="19"/>
        <v>14</v>
      </c>
      <c r="R60" s="104">
        <f t="shared" si="19"/>
        <v>15</v>
      </c>
      <c r="S60" s="10"/>
      <c r="T60" s="104"/>
    </row>
    <row r="61" spans="1:21" ht="3" customHeight="1" outlineLevel="1" x14ac:dyDescent="0.35"/>
    <row r="62" spans="1:21" outlineLevel="1" x14ac:dyDescent="0.35"/>
    <row r="63" spans="1:21" outlineLevel="1" x14ac:dyDescent="0.35"/>
    <row r="64" spans="1:21" outlineLevel="1" x14ac:dyDescent="0.35"/>
    <row r="65" outlineLevel="1" x14ac:dyDescent="0.35"/>
    <row r="66" outlineLevel="1" x14ac:dyDescent="0.35"/>
    <row r="67" outlineLevel="1" x14ac:dyDescent="0.35"/>
    <row r="68" outlineLevel="1" x14ac:dyDescent="0.35"/>
    <row r="69" outlineLevel="1" x14ac:dyDescent="0.35"/>
    <row r="70" outlineLevel="1" x14ac:dyDescent="0.35"/>
    <row r="71" outlineLevel="1" x14ac:dyDescent="0.35"/>
    <row r="72" outlineLevel="1" x14ac:dyDescent="0.35"/>
    <row r="73" outlineLevel="1" x14ac:dyDescent="0.35"/>
    <row r="74" outlineLevel="1" x14ac:dyDescent="0.35"/>
    <row r="75" outlineLevel="1" x14ac:dyDescent="0.35"/>
    <row r="76" outlineLevel="1" x14ac:dyDescent="0.35"/>
    <row r="77" outlineLevel="1" x14ac:dyDescent="0.35"/>
    <row r="78" outlineLevel="1" x14ac:dyDescent="0.35"/>
    <row r="79" outlineLevel="1" x14ac:dyDescent="0.35"/>
    <row r="80" outlineLevel="1" x14ac:dyDescent="0.35"/>
    <row r="81" spans="1:20" outlineLevel="1" x14ac:dyDescent="0.35"/>
    <row r="82" spans="1:20" outlineLevel="1" x14ac:dyDescent="0.35"/>
    <row r="83" spans="1:20" outlineLevel="1" x14ac:dyDescent="0.35"/>
    <row r="84" spans="1:20" outlineLevel="1" x14ac:dyDescent="0.35"/>
    <row r="85" spans="1:20" ht="3" customHeight="1" outlineLevel="1" x14ac:dyDescent="0.35"/>
    <row r="86" spans="1:20" s="10" customFormat="1" ht="13" x14ac:dyDescent="0.3">
      <c r="A86" s="10" t="s">
        <v>24</v>
      </c>
      <c r="B86" s="107" t="s">
        <v>118</v>
      </c>
      <c r="D86" s="127"/>
      <c r="E86" s="127"/>
      <c r="F86" s="127"/>
      <c r="G86" s="127"/>
      <c r="H86" s="127"/>
      <c r="I86" s="127"/>
      <c r="J86" s="127"/>
      <c r="K86" s="127"/>
      <c r="L86" s="127"/>
      <c r="M86" s="127"/>
      <c r="N86" s="127"/>
      <c r="O86" s="127"/>
      <c r="P86" s="127"/>
      <c r="Q86" s="127"/>
      <c r="R86" s="127" t="s">
        <v>90</v>
      </c>
      <c r="S86" s="113" t="s">
        <v>90</v>
      </c>
      <c r="T86" s="127" t="s">
        <v>90</v>
      </c>
    </row>
    <row r="87" spans="1:20" s="10" customFormat="1" ht="3" customHeight="1" x14ac:dyDescent="0.3">
      <c r="A87" s="200"/>
    </row>
    <row r="88" spans="1:20" s="10" customFormat="1" ht="13" x14ac:dyDescent="0.3">
      <c r="A88" s="200"/>
      <c r="D88" s="201" t="s">
        <v>119</v>
      </c>
      <c r="E88" s="201"/>
      <c r="F88" s="201"/>
      <c r="G88" s="201"/>
      <c r="H88" s="201"/>
      <c r="I88" s="201"/>
      <c r="J88" s="201"/>
      <c r="K88" s="201"/>
      <c r="L88" s="201"/>
      <c r="M88" s="201"/>
      <c r="N88" s="201"/>
      <c r="O88" s="201"/>
      <c r="P88" s="201"/>
      <c r="Q88" s="201"/>
      <c r="R88" s="201"/>
    </row>
    <row r="89" spans="1:20" s="10" customFormat="1" ht="3" customHeight="1" x14ac:dyDescent="0.3">
      <c r="A89" s="200"/>
    </row>
    <row r="90" spans="1:20" s="10" customFormat="1" ht="13" x14ac:dyDescent="0.3">
      <c r="A90" s="200"/>
      <c r="D90" s="202">
        <f ca="1">U38</f>
        <v>4.8941520291604458E-2</v>
      </c>
      <c r="E90" s="203">
        <v>0.2</v>
      </c>
      <c r="F90" s="203">
        <f>E90+2.5%</f>
        <v>0.22500000000000001</v>
      </c>
      <c r="G90" s="203">
        <f t="shared" ref="G90:R90" si="20">F90+2.5%</f>
        <v>0.25</v>
      </c>
      <c r="H90" s="203">
        <f t="shared" si="20"/>
        <v>0.27500000000000002</v>
      </c>
      <c r="I90" s="203">
        <f t="shared" si="20"/>
        <v>0.30000000000000004</v>
      </c>
      <c r="J90" s="203">
        <f t="shared" si="20"/>
        <v>0.32500000000000007</v>
      </c>
      <c r="K90" s="203">
        <f t="shared" si="20"/>
        <v>0.35000000000000009</v>
      </c>
      <c r="L90" s="203">
        <f t="shared" si="20"/>
        <v>0.37500000000000011</v>
      </c>
      <c r="M90" s="203">
        <f t="shared" si="20"/>
        <v>0.40000000000000013</v>
      </c>
      <c r="N90" s="203">
        <f t="shared" si="20"/>
        <v>0.42500000000000016</v>
      </c>
      <c r="O90" s="203">
        <f t="shared" si="20"/>
        <v>0.45000000000000018</v>
      </c>
      <c r="P90" s="203">
        <f t="shared" si="20"/>
        <v>0.4750000000000002</v>
      </c>
      <c r="Q90" s="203">
        <f t="shared" si="20"/>
        <v>0.50000000000000022</v>
      </c>
      <c r="R90" s="203">
        <f t="shared" si="20"/>
        <v>0.52500000000000024</v>
      </c>
    </row>
    <row r="91" spans="1:20" s="10" customFormat="1" ht="13" x14ac:dyDescent="0.3">
      <c r="A91" s="200"/>
      <c r="D91" s="204">
        <v>0</v>
      </c>
      <c r="E91" s="205">
        <f t="dataTable" ref="E91:R95" dt2D="1" dtr="1" r1="L9" r2="I9" ca="1"/>
        <v>-0.15022917511737932</v>
      </c>
      <c r="F91" s="206">
        <v>-0.12519542700801253</v>
      </c>
      <c r="G91" s="206">
        <v>-0.10019542700801246</v>
      </c>
      <c r="H91" s="206">
        <v>-7.5195427008012405E-2</v>
      </c>
      <c r="I91" s="206">
        <v>-5.0195427008012439E-2</v>
      </c>
      <c r="J91" s="206">
        <v>-2.5195427008012392E-2</v>
      </c>
      <c r="K91" s="206">
        <v>-1.9542700801240831E-4</v>
      </c>
      <c r="L91" s="206">
        <v>2.4804572991987593E-2</v>
      </c>
      <c r="M91" s="206">
        <v>4.9804572991987692E-2</v>
      </c>
      <c r="N91" s="206">
        <v>7.4804572991987672E-2</v>
      </c>
      <c r="O91" s="206">
        <v>9.9804572991987708E-2</v>
      </c>
      <c r="P91" s="206">
        <v>0.12480457299198769</v>
      </c>
      <c r="Q91" s="206">
        <v>0.14980457299198771</v>
      </c>
      <c r="R91" s="206">
        <v>0.17480457299198782</v>
      </c>
    </row>
    <row r="92" spans="1:20" s="10" customFormat="1" ht="13" x14ac:dyDescent="0.3">
      <c r="A92" s="200"/>
      <c r="D92" s="204">
        <v>1</v>
      </c>
      <c r="E92" s="207">
        <v>-0.15152415311913484</v>
      </c>
      <c r="F92" s="208">
        <v>-0.1258350336836325</v>
      </c>
      <c r="G92" s="208">
        <v>-0.10033874772187185</v>
      </c>
      <c r="H92" s="208">
        <v>-7.5209336403600488E-2</v>
      </c>
      <c r="I92" s="208">
        <v>-5.0209336403600514E-2</v>
      </c>
      <c r="J92" s="208">
        <v>-2.5209336403600475E-2</v>
      </c>
      <c r="K92" s="208">
        <v>-2.0933640360048766E-4</v>
      </c>
      <c r="L92" s="208">
        <v>2.4790663596399514E-2</v>
      </c>
      <c r="M92" s="208">
        <v>4.9790663596399609E-2</v>
      </c>
      <c r="N92" s="208">
        <v>7.479066359639959E-2</v>
      </c>
      <c r="O92" s="208">
        <v>9.979066359639964E-2</v>
      </c>
      <c r="P92" s="208">
        <v>0.12479066359639959</v>
      </c>
      <c r="Q92" s="208">
        <v>0.14979066359639961</v>
      </c>
      <c r="R92" s="208">
        <v>0.17479066359639972</v>
      </c>
    </row>
    <row r="93" spans="1:20" s="10" customFormat="1" ht="13" x14ac:dyDescent="0.3">
      <c r="A93" s="200"/>
      <c r="D93" s="204">
        <v>2</v>
      </c>
      <c r="E93" s="207">
        <v>-0.15471978071346495</v>
      </c>
      <c r="F93" s="208">
        <v>-0.12867054164221725</v>
      </c>
      <c r="G93" s="208">
        <v>-0.1026233446482414</v>
      </c>
      <c r="H93" s="208">
        <v>-7.6644757423660823E-2</v>
      </c>
      <c r="I93" s="208">
        <v>-5.0816909148979759E-2</v>
      </c>
      <c r="J93" s="208">
        <v>-2.5225377507324655E-2</v>
      </c>
      <c r="K93" s="208">
        <v>-2.2537750732467109E-4</v>
      </c>
      <c r="L93" s="208">
        <v>2.4774622492675334E-2</v>
      </c>
      <c r="M93" s="208">
        <v>4.9774622492675419E-2</v>
      </c>
      <c r="N93" s="208">
        <v>7.4774622492675399E-2</v>
      </c>
      <c r="O93" s="208">
        <v>9.9774622492675435E-2</v>
      </c>
      <c r="P93" s="208">
        <v>0.1247746224926754</v>
      </c>
      <c r="Q93" s="208">
        <v>0.14977462249267542</v>
      </c>
      <c r="R93" s="208">
        <v>0.17477462249267553</v>
      </c>
    </row>
    <row r="94" spans="1:20" s="10" customFormat="1" ht="13" x14ac:dyDescent="0.3">
      <c r="A94" s="200"/>
      <c r="D94" s="204">
        <v>3</v>
      </c>
      <c r="E94" s="207">
        <v>-0.16022517530151686</v>
      </c>
      <c r="F94" s="208">
        <v>-0.13403452164646121</v>
      </c>
      <c r="G94" s="208">
        <v>-0.10784386799140563</v>
      </c>
      <c r="H94" s="208">
        <v>-8.1653214336350033E-2</v>
      </c>
      <c r="I94" s="208">
        <v>-5.5462560681294591E-2</v>
      </c>
      <c r="J94" s="208">
        <v>-2.9271907026239025E-2</v>
      </c>
      <c r="K94" s="208">
        <v>-3.0812533711835487E-3</v>
      </c>
      <c r="L94" s="208">
        <v>2.3109400283871952E-2</v>
      </c>
      <c r="M94" s="208">
        <v>4.894152029160459E-2</v>
      </c>
      <c r="N94" s="208">
        <v>7.4286355231409765E-2</v>
      </c>
      <c r="O94" s="208">
        <v>9.9432073835623677E-2</v>
      </c>
      <c r="P94" s="208">
        <v>0.12452383428640319</v>
      </c>
      <c r="Q94" s="208">
        <v>0.14957628387253497</v>
      </c>
      <c r="R94" s="208">
        <v>0.17462873345866683</v>
      </c>
    </row>
    <row r="95" spans="1:20" s="10" customFormat="1" ht="13" x14ac:dyDescent="0.3">
      <c r="A95" s="200"/>
      <c r="D95" s="204">
        <v>4</v>
      </c>
      <c r="E95" s="207">
        <v>-0.16655656574132549</v>
      </c>
      <c r="F95" s="208">
        <v>-0.14025816062427432</v>
      </c>
      <c r="G95" s="208">
        <v>-0.11395975550722273</v>
      </c>
      <c r="H95" s="208">
        <v>-8.7661350390171144E-2</v>
      </c>
      <c r="I95" s="208">
        <v>-6.1362945273119675E-2</v>
      </c>
      <c r="J95" s="208">
        <v>-3.5064540156068108E-2</v>
      </c>
      <c r="K95" s="208">
        <v>-8.7661350390166159E-3</v>
      </c>
      <c r="L95" s="208">
        <v>1.7532270078034911E-2</v>
      </c>
      <c r="M95" s="208">
        <v>4.3830675195086481E-2</v>
      </c>
      <c r="N95" s="208">
        <v>7.0129080312137992E-2</v>
      </c>
      <c r="O95" s="208">
        <v>9.6378070863583756E-2</v>
      </c>
      <c r="P95" s="208">
        <v>0.12211432568186288</v>
      </c>
      <c r="Q95" s="208">
        <v>0.14765950923941781</v>
      </c>
      <c r="R95" s="208">
        <v>0.17315191072405831</v>
      </c>
    </row>
    <row r="96" spans="1:20" s="10" customFormat="1" ht="13" x14ac:dyDescent="0.3">
      <c r="A96" s="200"/>
    </row>
    <row r="97" spans="1:18" s="10" customFormat="1" ht="13" x14ac:dyDescent="0.3">
      <c r="A97" s="200"/>
      <c r="D97" s="201" t="s">
        <v>120</v>
      </c>
      <c r="E97" s="201"/>
      <c r="F97" s="201"/>
      <c r="G97" s="201"/>
      <c r="H97" s="201"/>
      <c r="I97" s="201"/>
      <c r="J97" s="201"/>
      <c r="K97" s="201"/>
      <c r="L97" s="201"/>
      <c r="M97" s="201"/>
      <c r="N97" s="201"/>
      <c r="O97" s="201"/>
      <c r="P97" s="201"/>
      <c r="Q97" s="201"/>
      <c r="R97" s="201"/>
    </row>
    <row r="98" spans="1:18" s="10" customFormat="1" ht="5" customHeight="1" x14ac:dyDescent="0.3">
      <c r="A98" s="200"/>
    </row>
    <row r="99" spans="1:18" s="10" customFormat="1" ht="13" x14ac:dyDescent="0.3">
      <c r="A99" s="200"/>
      <c r="D99" s="202">
        <f ca="1">U38</f>
        <v>4.8941520291604458E-2</v>
      </c>
      <c r="E99" s="203">
        <v>0.2</v>
      </c>
      <c r="F99" s="203">
        <f>E99+2.5%</f>
        <v>0.22500000000000001</v>
      </c>
      <c r="G99" s="203">
        <f t="shared" ref="G99:R99" si="21">F99+2.5%</f>
        <v>0.25</v>
      </c>
      <c r="H99" s="203">
        <f t="shared" si="21"/>
        <v>0.27500000000000002</v>
      </c>
      <c r="I99" s="203">
        <f t="shared" si="21"/>
        <v>0.30000000000000004</v>
      </c>
      <c r="J99" s="203">
        <f t="shared" si="21"/>
        <v>0.32500000000000007</v>
      </c>
      <c r="K99" s="203">
        <f t="shared" si="21"/>
        <v>0.35000000000000009</v>
      </c>
      <c r="L99" s="203">
        <f t="shared" si="21"/>
        <v>0.37500000000000011</v>
      </c>
      <c r="M99" s="203">
        <f t="shared" si="21"/>
        <v>0.40000000000000013</v>
      </c>
      <c r="N99" s="203">
        <f t="shared" si="21"/>
        <v>0.42500000000000016</v>
      </c>
      <c r="O99" s="203">
        <f t="shared" si="21"/>
        <v>0.45000000000000018</v>
      </c>
      <c r="P99" s="203">
        <f t="shared" si="21"/>
        <v>0.4750000000000002</v>
      </c>
      <c r="Q99" s="203">
        <f t="shared" si="21"/>
        <v>0.50000000000000022</v>
      </c>
      <c r="R99" s="203">
        <f t="shared" si="21"/>
        <v>0.52500000000000024</v>
      </c>
    </row>
    <row r="100" spans="1:18" s="10" customFormat="1" ht="13" x14ac:dyDescent="0.3">
      <c r="A100" s="200"/>
      <c r="D100" s="204">
        <v>0</v>
      </c>
      <c r="E100" s="205">
        <f t="dataTable" ref="E100:R104" dt2D="1" dtr="1" r1="L9" r2="I10" ca="1"/>
        <v>-0.19211992004487796</v>
      </c>
      <c r="F100" s="206">
        <v>-0.16493255561659304</v>
      </c>
      <c r="G100" s="206">
        <v>-0.13774519118830741</v>
      </c>
      <c r="H100" s="206">
        <v>-0.11055782676002174</v>
      </c>
      <c r="I100" s="206">
        <v>-8.3370462331736228E-2</v>
      </c>
      <c r="J100" s="206">
        <v>-5.6183097903450621E-2</v>
      </c>
      <c r="K100" s="206">
        <v>-2.899573347516508E-2</v>
      </c>
      <c r="L100" s="206">
        <v>-1.8083690468795174E-3</v>
      </c>
      <c r="M100" s="206">
        <v>2.5378995381406106E-2</v>
      </c>
      <c r="N100" s="206">
        <v>5.2566359809691661E-2</v>
      </c>
      <c r="O100" s="206">
        <v>7.9753724237977219E-2</v>
      </c>
      <c r="P100" s="206">
        <v>0.10694108866626272</v>
      </c>
      <c r="Q100" s="206">
        <v>0.13412845309454829</v>
      </c>
      <c r="R100" s="206">
        <v>0.16131581752283394</v>
      </c>
    </row>
    <row r="101" spans="1:18" s="10" customFormat="1" ht="13" x14ac:dyDescent="0.3">
      <c r="A101" s="200"/>
      <c r="D101" s="204">
        <v>1</v>
      </c>
      <c r="E101" s="207">
        <v>-0.18321020515999084</v>
      </c>
      <c r="F101" s="208">
        <v>-0.15630126932185853</v>
      </c>
      <c r="G101" s="208">
        <v>-0.12939233348372561</v>
      </c>
      <c r="H101" s="208">
        <v>-0.10248339764559271</v>
      </c>
      <c r="I101" s="208">
        <v>-7.5574461807459914E-2</v>
      </c>
      <c r="J101" s="208">
        <v>-4.8665525969327036E-2</v>
      </c>
      <c r="K101" s="208">
        <v>-2.1756590131194208E-2</v>
      </c>
      <c r="L101" s="208">
        <v>5.1523457069386231E-3</v>
      </c>
      <c r="M101" s="208">
        <v>3.2061281545071513E-2</v>
      </c>
      <c r="N101" s="208">
        <v>5.8970217383204342E-2</v>
      </c>
      <c r="O101" s="208">
        <v>8.5879153221337157E-2</v>
      </c>
      <c r="P101" s="208">
        <v>0.11278808905946996</v>
      </c>
      <c r="Q101" s="208">
        <v>0.1396970248976028</v>
      </c>
      <c r="R101" s="208">
        <v>0.16656612544744781</v>
      </c>
    </row>
    <row r="102" spans="1:18" s="10" customFormat="1" ht="13" x14ac:dyDescent="0.3">
      <c r="A102" s="200"/>
      <c r="D102" s="204">
        <v>2</v>
      </c>
      <c r="E102" s="207">
        <v>-0.17492798824492573</v>
      </c>
      <c r="F102" s="208">
        <v>-0.14827787168538931</v>
      </c>
      <c r="G102" s="208">
        <v>-0.12162775512585217</v>
      </c>
      <c r="H102" s="208">
        <v>-9.4977638566315026E-2</v>
      </c>
      <c r="I102" s="208">
        <v>-6.832752200677801E-2</v>
      </c>
      <c r="J102" s="208">
        <v>-4.1677405447240912E-2</v>
      </c>
      <c r="K102" s="208">
        <v>-1.5027288887703879E-2</v>
      </c>
      <c r="L102" s="208">
        <v>1.1622827671833175E-2</v>
      </c>
      <c r="M102" s="208">
        <v>3.827294423137028E-2</v>
      </c>
      <c r="N102" s="208">
        <v>6.4923060790907344E-2</v>
      </c>
      <c r="O102" s="208">
        <v>9.1573177350444387E-2</v>
      </c>
      <c r="P102" s="208">
        <v>0.11822329390998139</v>
      </c>
      <c r="Q102" s="208">
        <v>0.1446386929817271</v>
      </c>
      <c r="R102" s="208">
        <v>0.17060727326996816</v>
      </c>
    </row>
    <row r="103" spans="1:18" s="10" customFormat="1" ht="13" x14ac:dyDescent="0.3">
      <c r="A103" s="200"/>
      <c r="D103" s="204">
        <v>3</v>
      </c>
      <c r="E103" s="207">
        <v>-0.16726804014993571</v>
      </c>
      <c r="F103" s="208">
        <v>-0.14085729696836641</v>
      </c>
      <c r="G103" s="208">
        <v>-0.11444655378679779</v>
      </c>
      <c r="H103" s="208">
        <v>-8.8035810605229109E-2</v>
      </c>
      <c r="I103" s="208">
        <v>-6.1625067423660577E-2</v>
      </c>
      <c r="J103" s="208">
        <v>-3.5214324242091963E-2</v>
      </c>
      <c r="K103" s="208">
        <v>-8.8035810605234088E-3</v>
      </c>
      <c r="L103" s="208">
        <v>1.760716212104517E-2</v>
      </c>
      <c r="M103" s="208">
        <v>4.4017905302613791E-2</v>
      </c>
      <c r="N103" s="208">
        <v>7.0428648484182343E-2</v>
      </c>
      <c r="O103" s="208">
        <v>9.6678645895651533E-2</v>
      </c>
      <c r="P103" s="208">
        <v>0.1223538007290112</v>
      </c>
      <c r="Q103" s="208">
        <v>0.14785374083780642</v>
      </c>
      <c r="R103" s="208">
        <v>0.17330527912870081</v>
      </c>
    </row>
    <row r="104" spans="1:18" s="10" customFormat="1" ht="13" x14ac:dyDescent="0.3">
      <c r="A104" s="200"/>
      <c r="D104" s="204">
        <v>4</v>
      </c>
      <c r="E104" s="207">
        <v>-0.16022517530151539</v>
      </c>
      <c r="F104" s="208">
        <v>-0.13403452164646121</v>
      </c>
      <c r="G104" s="208">
        <v>-0.10784386799140563</v>
      </c>
      <c r="H104" s="208">
        <v>-8.1653214336350033E-2</v>
      </c>
      <c r="I104" s="208">
        <v>-5.5462560681294591E-2</v>
      </c>
      <c r="J104" s="208">
        <v>-2.9271907026239025E-2</v>
      </c>
      <c r="K104" s="208">
        <v>-3.0812533711835487E-3</v>
      </c>
      <c r="L104" s="208">
        <v>2.3109400283871952E-2</v>
      </c>
      <c r="M104" s="208">
        <v>4.894152029160459E-2</v>
      </c>
      <c r="N104" s="208">
        <v>7.4286355231409765E-2</v>
      </c>
      <c r="O104" s="208">
        <v>9.9432073835623677E-2</v>
      </c>
      <c r="P104" s="208">
        <v>0.12452383428640319</v>
      </c>
      <c r="Q104" s="208">
        <v>0.14957628387253497</v>
      </c>
      <c r="R104" s="208">
        <v>0.17462873345866683</v>
      </c>
    </row>
    <row r="105" spans="1:18" s="10" customFormat="1" ht="3" customHeight="1" x14ac:dyDescent="0.3">
      <c r="A105" s="200"/>
    </row>
    <row r="106" spans="1:18" s="10" customFormat="1" ht="13" x14ac:dyDescent="0.3">
      <c r="A106" s="200" t="s">
        <v>24</v>
      </c>
      <c r="B106" s="209" t="s">
        <v>41</v>
      </c>
    </row>
    <row r="107" spans="1:18" s="10" customFormat="1" ht="13" x14ac:dyDescent="0.3">
      <c r="A107" s="200"/>
    </row>
    <row r="108" spans="1:18" s="10" customFormat="1" ht="13" x14ac:dyDescent="0.3">
      <c r="A108" s="200"/>
    </row>
    <row r="109" spans="1:18" s="10" customFormat="1" ht="13" x14ac:dyDescent="0.3">
      <c r="A109" s="200"/>
    </row>
    <row r="110" spans="1:18" s="10" customFormat="1" ht="13" x14ac:dyDescent="0.3">
      <c r="A110" s="200"/>
    </row>
    <row r="111" spans="1:18" s="10" customFormat="1" ht="13" x14ac:dyDescent="0.3">
      <c r="A111" s="200"/>
    </row>
    <row r="112" spans="1:18" s="10" customFormat="1" ht="13" x14ac:dyDescent="0.3">
      <c r="A112" s="200"/>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2D7D-B570-4697-80BD-AD6EE7DCEF7C}">
  <dimension ref="A1:AC156"/>
  <sheetViews>
    <sheetView showGridLines="0" zoomScaleNormal="100" workbookViewId="0">
      <pane xSplit="3" ySplit="4" topLeftCell="D5" activePane="bottomRight" state="frozen"/>
      <selection pane="topRight" activeCell="D1" sqref="D1"/>
      <selection pane="bottomLeft" activeCell="A5" sqref="A5"/>
      <selection pane="bottomRight" activeCell="D5" sqref="D5"/>
    </sheetView>
  </sheetViews>
  <sheetFormatPr defaultRowHeight="14.5" outlineLevelRow="1" x14ac:dyDescent="0.35"/>
  <cols>
    <col min="1" max="1" width="1.6328125" style="17" customWidth="1"/>
    <col min="2" max="2" width="5.6328125" customWidth="1"/>
    <col min="3" max="3" width="37.6328125" customWidth="1"/>
    <col min="4" max="5" width="0.453125" customWidth="1"/>
    <col min="6" max="7" width="10.6328125" customWidth="1"/>
    <col min="8" max="9" width="0.453125" customWidth="1"/>
    <col min="10" max="25" width="15.7265625" customWidth="1"/>
    <col min="26" max="26" width="1.6328125" customWidth="1"/>
  </cols>
  <sheetData>
    <row r="1" spans="2:29" ht="5.15" customHeight="1" x14ac:dyDescent="0.35"/>
    <row r="2" spans="2:29" ht="15.5" x14ac:dyDescent="0.35">
      <c r="B2" s="47" t="s">
        <v>50</v>
      </c>
      <c r="C2" s="47"/>
      <c r="D2" s="47"/>
      <c r="E2" s="47"/>
      <c r="F2" s="47"/>
      <c r="G2" s="47"/>
    </row>
    <row r="3" spans="2:29" ht="5.15" customHeight="1" x14ac:dyDescent="0.35"/>
    <row r="4" spans="2:29" ht="15" customHeight="1" x14ac:dyDescent="0.35">
      <c r="B4" s="56"/>
      <c r="C4" s="44"/>
      <c r="D4" s="54"/>
      <c r="E4" s="54"/>
      <c r="F4" s="79" t="s">
        <v>77</v>
      </c>
      <c r="G4" s="79"/>
      <c r="H4" s="54"/>
      <c r="I4" s="54"/>
      <c r="J4" s="53" t="s">
        <v>74</v>
      </c>
      <c r="K4" s="66">
        <v>1</v>
      </c>
      <c r="L4" s="66">
        <f t="shared" ref="L4:Y4" si="0">K4+1</f>
        <v>2</v>
      </c>
      <c r="M4" s="66">
        <f t="shared" si="0"/>
        <v>3</v>
      </c>
      <c r="N4" s="66">
        <f t="shared" si="0"/>
        <v>4</v>
      </c>
      <c r="O4" s="66">
        <f t="shared" si="0"/>
        <v>5</v>
      </c>
      <c r="P4" s="66">
        <f t="shared" si="0"/>
        <v>6</v>
      </c>
      <c r="Q4" s="66">
        <f t="shared" si="0"/>
        <v>7</v>
      </c>
      <c r="R4" s="66">
        <f t="shared" si="0"/>
        <v>8</v>
      </c>
      <c r="S4" s="66">
        <f t="shared" si="0"/>
        <v>9</v>
      </c>
      <c r="T4" s="66">
        <f t="shared" si="0"/>
        <v>10</v>
      </c>
      <c r="U4" s="66">
        <f t="shared" si="0"/>
        <v>11</v>
      </c>
      <c r="V4" s="66">
        <f t="shared" si="0"/>
        <v>12</v>
      </c>
      <c r="W4" s="66">
        <f t="shared" si="0"/>
        <v>13</v>
      </c>
      <c r="X4" s="66">
        <f t="shared" si="0"/>
        <v>14</v>
      </c>
      <c r="Y4" s="66">
        <f t="shared" si="0"/>
        <v>15</v>
      </c>
    </row>
    <row r="5" spans="2:29" ht="5" customHeight="1" x14ac:dyDescent="0.35">
      <c r="B5" s="65"/>
      <c r="C5" s="54"/>
      <c r="D5" s="54"/>
      <c r="E5" s="54"/>
      <c r="F5" s="54"/>
      <c r="G5" s="54"/>
      <c r="H5" s="54"/>
      <c r="I5" s="54"/>
      <c r="J5" s="36"/>
      <c r="K5" s="36"/>
      <c r="L5" s="36"/>
      <c r="M5" s="36"/>
      <c r="N5" s="36"/>
      <c r="O5" s="36"/>
      <c r="P5" s="36"/>
      <c r="Q5" s="36"/>
      <c r="R5" s="36"/>
      <c r="S5" s="36"/>
      <c r="T5" s="36"/>
      <c r="U5" s="36"/>
      <c r="V5" s="36"/>
      <c r="W5" s="36"/>
      <c r="X5" s="36"/>
      <c r="Y5" s="36"/>
    </row>
    <row r="6" spans="2:29" ht="15" hidden="1" customHeight="1" outlineLevel="1" x14ac:dyDescent="0.35">
      <c r="B6" s="48" t="s">
        <v>61</v>
      </c>
      <c r="C6" s="9"/>
      <c r="D6" s="54"/>
      <c r="E6" s="54"/>
      <c r="F6" s="9"/>
      <c r="G6" s="9"/>
      <c r="H6" s="54"/>
      <c r="I6" s="54"/>
      <c r="J6" s="9"/>
      <c r="K6" s="88"/>
      <c r="L6" s="88"/>
      <c r="M6" s="88"/>
      <c r="N6" s="88"/>
      <c r="O6" s="88"/>
      <c r="P6" s="88"/>
      <c r="Q6" s="88"/>
      <c r="R6" s="88"/>
      <c r="S6" s="88"/>
      <c r="T6" s="88"/>
      <c r="U6" s="88"/>
      <c r="V6" s="88"/>
      <c r="W6" s="88"/>
      <c r="X6" s="88"/>
      <c r="Y6" s="88"/>
    </row>
    <row r="7" spans="2:29" ht="5" hidden="1" customHeight="1" outlineLevel="1" x14ac:dyDescent="0.35">
      <c r="H7" s="54"/>
      <c r="I7" s="54"/>
    </row>
    <row r="8" spans="2:29" ht="14.5" hidden="1" customHeight="1" outlineLevel="1" x14ac:dyDescent="0.35">
      <c r="B8" s="50" t="s">
        <v>62</v>
      </c>
      <c r="C8" s="50"/>
      <c r="F8" s="80" t="s">
        <v>75</v>
      </c>
      <c r="G8" s="128">
        <f>Output!I9</f>
        <v>3</v>
      </c>
      <c r="H8" s="54"/>
      <c r="I8" s="54"/>
      <c r="J8" s="89"/>
      <c r="K8" s="82">
        <f ca="1">OFFSET(K27,0,-$G$8)</f>
        <v>0</v>
      </c>
      <c r="L8" s="82">
        <f t="shared" ref="L8:Y8" ca="1" si="1">OFFSET(L27,0,-$G$8)</f>
        <v>0</v>
      </c>
      <c r="M8" s="82">
        <f t="shared" ca="1" si="1"/>
        <v>0</v>
      </c>
      <c r="N8" s="82">
        <f t="shared" ca="1" si="1"/>
        <v>10000</v>
      </c>
      <c r="O8" s="82">
        <f t="shared" ca="1" si="1"/>
        <v>10000</v>
      </c>
      <c r="P8" s="82">
        <f t="shared" ca="1" si="1"/>
        <v>10000</v>
      </c>
      <c r="Q8" s="82">
        <f t="shared" ca="1" si="1"/>
        <v>10000</v>
      </c>
      <c r="R8" s="82">
        <f t="shared" ca="1" si="1"/>
        <v>10000</v>
      </c>
      <c r="S8" s="82">
        <f t="shared" ca="1" si="1"/>
        <v>10000</v>
      </c>
      <c r="T8" s="82">
        <f t="shared" ca="1" si="1"/>
        <v>12000</v>
      </c>
      <c r="U8" s="82">
        <f t="shared" ca="1" si="1"/>
        <v>8500</v>
      </c>
      <c r="V8" s="82">
        <f t="shared" ca="1" si="1"/>
        <v>10000</v>
      </c>
      <c r="W8" s="82">
        <f t="shared" ca="1" si="1"/>
        <v>10000</v>
      </c>
      <c r="X8" s="82">
        <f t="shared" ca="1" si="1"/>
        <v>10000</v>
      </c>
      <c r="Y8" s="82">
        <f t="shared" ca="1" si="1"/>
        <v>10000</v>
      </c>
      <c r="AB8" s="2"/>
      <c r="AC8" s="83"/>
    </row>
    <row r="9" spans="2:29" ht="14.5" hidden="1" customHeight="1" outlineLevel="1" x14ac:dyDescent="0.35">
      <c r="B9" s="52" t="s">
        <v>64</v>
      </c>
      <c r="C9" s="52"/>
      <c r="F9" s="81" t="s">
        <v>76</v>
      </c>
      <c r="G9" s="143">
        <f>Output!L9</f>
        <v>0.4</v>
      </c>
      <c r="H9" s="54"/>
      <c r="I9" s="54"/>
      <c r="J9" s="91"/>
      <c r="K9" s="84">
        <f>K28/(1-$G$9)</f>
        <v>33.333333333333336</v>
      </c>
      <c r="L9" s="84">
        <f t="shared" ref="L9:Y9" si="2">L28/(1-$G$9)</f>
        <v>33.333333333333336</v>
      </c>
      <c r="M9" s="84">
        <f t="shared" si="2"/>
        <v>33.333333333333336</v>
      </c>
      <c r="N9" s="84">
        <f t="shared" si="2"/>
        <v>33.333333333333336</v>
      </c>
      <c r="O9" s="84">
        <f t="shared" si="2"/>
        <v>33.333333333333336</v>
      </c>
      <c r="P9" s="84">
        <f t="shared" si="2"/>
        <v>33.333333333333336</v>
      </c>
      <c r="Q9" s="84">
        <f t="shared" si="2"/>
        <v>33.333333333333336</v>
      </c>
      <c r="R9" s="84">
        <f t="shared" si="2"/>
        <v>33.333333333333336</v>
      </c>
      <c r="S9" s="84">
        <f t="shared" si="2"/>
        <v>33.333333333333336</v>
      </c>
      <c r="T9" s="84">
        <f t="shared" si="2"/>
        <v>33.333333333333336</v>
      </c>
      <c r="U9" s="84">
        <f t="shared" si="2"/>
        <v>33.333333333333336</v>
      </c>
      <c r="V9" s="84">
        <f t="shared" si="2"/>
        <v>33.333333333333336</v>
      </c>
      <c r="W9" s="84">
        <f t="shared" si="2"/>
        <v>33.333333333333336</v>
      </c>
      <c r="X9" s="84">
        <f t="shared" si="2"/>
        <v>33.333333333333336</v>
      </c>
      <c r="Y9" s="84">
        <f t="shared" si="2"/>
        <v>33.333333333333336</v>
      </c>
      <c r="AB9" s="1"/>
    </row>
    <row r="10" spans="2:29" ht="5" hidden="1" customHeight="1" outlineLevel="1" x14ac:dyDescent="0.35">
      <c r="H10" s="54"/>
      <c r="I10" s="54"/>
    </row>
    <row r="11" spans="2:29" ht="15" hidden="1" customHeight="1" outlineLevel="1" x14ac:dyDescent="0.35">
      <c r="B11" s="35" t="s">
        <v>46</v>
      </c>
      <c r="C11" s="50"/>
      <c r="H11" s="54"/>
      <c r="I11" s="54"/>
      <c r="J11" s="89"/>
      <c r="K11" s="3"/>
      <c r="L11" s="3"/>
      <c r="M11" s="3"/>
      <c r="N11" s="3"/>
      <c r="O11" s="3"/>
      <c r="P11" s="3"/>
      <c r="Q11" s="3"/>
      <c r="R11" s="3"/>
      <c r="S11" s="3"/>
      <c r="T11" s="3"/>
      <c r="U11" s="3"/>
      <c r="V11" s="3"/>
      <c r="W11" s="3"/>
      <c r="X11" s="3"/>
      <c r="Y11" s="3"/>
      <c r="AB11" s="83"/>
    </row>
    <row r="12" spans="2:29" ht="15" hidden="1" customHeight="1" outlineLevel="1" x14ac:dyDescent="0.35">
      <c r="B12" t="s">
        <v>44</v>
      </c>
      <c r="C12" t="s">
        <v>7</v>
      </c>
      <c r="H12" s="54"/>
      <c r="I12" s="54"/>
      <c r="J12" s="90"/>
      <c r="K12" s="8">
        <f t="shared" ref="K12:Y12" ca="1" si="3">K13</f>
        <v>0</v>
      </c>
      <c r="L12" s="8">
        <f t="shared" ca="1" si="3"/>
        <v>0</v>
      </c>
      <c r="M12" s="8">
        <f t="shared" ca="1" si="3"/>
        <v>0</v>
      </c>
      <c r="N12" s="8">
        <f t="shared" ca="1" si="3"/>
        <v>333333.33333333337</v>
      </c>
      <c r="O12" s="8">
        <f t="shared" ca="1" si="3"/>
        <v>333333.33333333337</v>
      </c>
      <c r="P12" s="8">
        <f t="shared" ca="1" si="3"/>
        <v>333333.33333333337</v>
      </c>
      <c r="Q12" s="8">
        <f t="shared" ca="1" si="3"/>
        <v>333333.33333333337</v>
      </c>
      <c r="R12" s="8">
        <f t="shared" ca="1" si="3"/>
        <v>333333.33333333337</v>
      </c>
      <c r="S12" s="8">
        <f t="shared" ca="1" si="3"/>
        <v>333333.33333333337</v>
      </c>
      <c r="T12" s="8">
        <f t="shared" ca="1" si="3"/>
        <v>400000</v>
      </c>
      <c r="U12" s="8">
        <f t="shared" ca="1" si="3"/>
        <v>283333.33333333337</v>
      </c>
      <c r="V12" s="8">
        <f t="shared" ca="1" si="3"/>
        <v>333333.33333333337</v>
      </c>
      <c r="W12" s="8">
        <f t="shared" ca="1" si="3"/>
        <v>333333.33333333337</v>
      </c>
      <c r="X12" s="8">
        <f t="shared" ca="1" si="3"/>
        <v>333333.33333333337</v>
      </c>
      <c r="Y12" s="8">
        <f t="shared" ca="1" si="3"/>
        <v>333333.33333333337</v>
      </c>
    </row>
    <row r="13" spans="2:29" ht="15" hidden="1" customHeight="1" outlineLevel="1" x14ac:dyDescent="0.35">
      <c r="B13" s="51" t="s">
        <v>45</v>
      </c>
      <c r="C13" s="52" t="s">
        <v>21</v>
      </c>
      <c r="H13" s="54"/>
      <c r="I13" s="54"/>
      <c r="J13" s="91"/>
      <c r="K13" s="67">
        <f t="shared" ref="K13:Y13" ca="1" si="4">K8*K9</f>
        <v>0</v>
      </c>
      <c r="L13" s="67">
        <f t="shared" ca="1" si="4"/>
        <v>0</v>
      </c>
      <c r="M13" s="67">
        <f t="shared" ca="1" si="4"/>
        <v>0</v>
      </c>
      <c r="N13" s="67">
        <f t="shared" ca="1" si="4"/>
        <v>333333.33333333337</v>
      </c>
      <c r="O13" s="67">
        <f t="shared" ca="1" si="4"/>
        <v>333333.33333333337</v>
      </c>
      <c r="P13" s="67">
        <f t="shared" ca="1" si="4"/>
        <v>333333.33333333337</v>
      </c>
      <c r="Q13" s="67">
        <f t="shared" ca="1" si="4"/>
        <v>333333.33333333337</v>
      </c>
      <c r="R13" s="67">
        <f t="shared" ca="1" si="4"/>
        <v>333333.33333333337</v>
      </c>
      <c r="S13" s="67">
        <f t="shared" ca="1" si="4"/>
        <v>333333.33333333337</v>
      </c>
      <c r="T13" s="67">
        <f t="shared" ca="1" si="4"/>
        <v>400000</v>
      </c>
      <c r="U13" s="67">
        <f t="shared" ca="1" si="4"/>
        <v>283333.33333333337</v>
      </c>
      <c r="V13" s="67">
        <f t="shared" ca="1" si="4"/>
        <v>333333.33333333337</v>
      </c>
      <c r="W13" s="67">
        <f t="shared" ca="1" si="4"/>
        <v>333333.33333333337</v>
      </c>
      <c r="X13" s="67">
        <f t="shared" ca="1" si="4"/>
        <v>333333.33333333337</v>
      </c>
      <c r="Y13" s="67">
        <f t="shared" ca="1" si="4"/>
        <v>333333.33333333337</v>
      </c>
    </row>
    <row r="14" spans="2:29" ht="5" hidden="1" customHeight="1" outlineLevel="1" x14ac:dyDescent="0.35">
      <c r="H14" s="54"/>
      <c r="I14" s="54"/>
      <c r="K14" s="1"/>
      <c r="L14" s="1"/>
      <c r="M14" s="1"/>
      <c r="N14" s="1"/>
      <c r="O14" s="1"/>
      <c r="P14" s="1"/>
      <c r="Q14" s="1"/>
      <c r="R14" s="1"/>
      <c r="S14" s="1"/>
      <c r="T14" s="1"/>
      <c r="U14" s="1"/>
      <c r="V14" s="1"/>
      <c r="W14" s="1"/>
      <c r="X14" s="1"/>
      <c r="Y14" s="1"/>
    </row>
    <row r="15" spans="2:29" ht="15" hidden="1" customHeight="1" outlineLevel="1" x14ac:dyDescent="0.35">
      <c r="B15" s="35" t="s">
        <v>47</v>
      </c>
      <c r="C15" s="50"/>
      <c r="H15" s="54"/>
      <c r="I15" s="54"/>
      <c r="J15" s="89"/>
      <c r="K15" s="3"/>
      <c r="L15" s="3"/>
      <c r="M15" s="3"/>
      <c r="N15" s="3"/>
      <c r="O15" s="3"/>
      <c r="P15" s="3"/>
      <c r="Q15" s="3"/>
      <c r="R15" s="3"/>
      <c r="S15" s="3"/>
      <c r="T15" s="3"/>
      <c r="U15" s="3"/>
      <c r="V15" s="3"/>
      <c r="W15" s="3"/>
      <c r="X15" s="3"/>
      <c r="Y15" s="3"/>
    </row>
    <row r="16" spans="2:29" ht="15" hidden="1" customHeight="1" outlineLevel="1" x14ac:dyDescent="0.35">
      <c r="B16" t="s">
        <v>44</v>
      </c>
      <c r="C16" t="s">
        <v>48</v>
      </c>
      <c r="H16" s="54"/>
      <c r="I16" s="54"/>
      <c r="J16" s="90"/>
      <c r="K16" s="8">
        <f t="shared" ref="K16:Y16" ca="1" si="5">K17</f>
        <v>0</v>
      </c>
      <c r="L16" s="8">
        <f t="shared" ca="1" si="5"/>
        <v>0</v>
      </c>
      <c r="M16" s="8">
        <f t="shared" ca="1" si="5"/>
        <v>0</v>
      </c>
      <c r="N16" s="8">
        <f t="shared" ca="1" si="5"/>
        <v>200000</v>
      </c>
      <c r="O16" s="8">
        <f t="shared" ca="1" si="5"/>
        <v>200000</v>
      </c>
      <c r="P16" s="8">
        <f t="shared" ca="1" si="5"/>
        <v>200000</v>
      </c>
      <c r="Q16" s="8">
        <f t="shared" ca="1" si="5"/>
        <v>200000</v>
      </c>
      <c r="R16" s="8">
        <f t="shared" ca="1" si="5"/>
        <v>200000</v>
      </c>
      <c r="S16" s="8">
        <f t="shared" ca="1" si="5"/>
        <v>200000</v>
      </c>
      <c r="T16" s="8">
        <f t="shared" ca="1" si="5"/>
        <v>240000</v>
      </c>
      <c r="U16" s="8">
        <f t="shared" ca="1" si="5"/>
        <v>170000</v>
      </c>
      <c r="V16" s="8">
        <f t="shared" ca="1" si="5"/>
        <v>200000</v>
      </c>
      <c r="W16" s="8">
        <f t="shared" ca="1" si="5"/>
        <v>200000</v>
      </c>
      <c r="X16" s="8">
        <f t="shared" ca="1" si="5"/>
        <v>200000</v>
      </c>
      <c r="Y16" s="8">
        <f t="shared" ca="1" si="5"/>
        <v>200000</v>
      </c>
    </row>
    <row r="17" spans="2:25" ht="15" hidden="1" customHeight="1" outlineLevel="1" x14ac:dyDescent="0.35">
      <c r="B17" s="51" t="s">
        <v>45</v>
      </c>
      <c r="C17" s="52" t="s">
        <v>8</v>
      </c>
      <c r="H17" s="54"/>
      <c r="I17" s="54"/>
      <c r="J17" s="102"/>
      <c r="K17" s="67">
        <f t="shared" ref="K17:Y17" ca="1" si="6">OFFSET(K31,0,-$G$8)</f>
        <v>0</v>
      </c>
      <c r="L17" s="67">
        <f t="shared" ca="1" si="6"/>
        <v>0</v>
      </c>
      <c r="M17" s="67">
        <f t="shared" ca="1" si="6"/>
        <v>0</v>
      </c>
      <c r="N17" s="67">
        <f t="shared" ca="1" si="6"/>
        <v>200000</v>
      </c>
      <c r="O17" s="67">
        <f t="shared" ca="1" si="6"/>
        <v>200000</v>
      </c>
      <c r="P17" s="67">
        <f t="shared" ca="1" si="6"/>
        <v>200000</v>
      </c>
      <c r="Q17" s="67">
        <f t="shared" ca="1" si="6"/>
        <v>200000</v>
      </c>
      <c r="R17" s="67">
        <f t="shared" ca="1" si="6"/>
        <v>200000</v>
      </c>
      <c r="S17" s="67">
        <f t="shared" ca="1" si="6"/>
        <v>200000</v>
      </c>
      <c r="T17" s="67">
        <f t="shared" ca="1" si="6"/>
        <v>240000</v>
      </c>
      <c r="U17" s="67">
        <f t="shared" ca="1" si="6"/>
        <v>170000</v>
      </c>
      <c r="V17" s="67">
        <f t="shared" ca="1" si="6"/>
        <v>200000</v>
      </c>
      <c r="W17" s="67">
        <f t="shared" ca="1" si="6"/>
        <v>200000</v>
      </c>
      <c r="X17" s="67">
        <f t="shared" ca="1" si="6"/>
        <v>200000</v>
      </c>
      <c r="Y17" s="67">
        <f t="shared" ca="1" si="6"/>
        <v>200000</v>
      </c>
    </row>
    <row r="18" spans="2:25" ht="14.5" hidden="1" customHeight="1" outlineLevel="1" x14ac:dyDescent="0.35"/>
    <row r="19" spans="2:25" ht="14.4" hidden="1" customHeight="1" outlineLevel="1" x14ac:dyDescent="0.35">
      <c r="B19" s="48" t="s">
        <v>58</v>
      </c>
      <c r="C19" s="9"/>
      <c r="D19" s="54"/>
      <c r="E19" s="54"/>
      <c r="F19" s="9"/>
      <c r="G19" s="9"/>
      <c r="J19" s="9"/>
      <c r="K19" s="9"/>
      <c r="L19" s="9"/>
      <c r="M19" s="9"/>
      <c r="N19" s="9"/>
      <c r="O19" s="9"/>
      <c r="P19" s="9"/>
      <c r="Q19" s="9"/>
      <c r="R19" s="9"/>
      <c r="S19" s="9"/>
      <c r="T19" s="9"/>
      <c r="U19" s="9"/>
      <c r="V19" s="9"/>
      <c r="W19" s="9"/>
      <c r="X19" s="9"/>
      <c r="Y19" s="9"/>
    </row>
    <row r="20" spans="2:25" ht="5" hidden="1" customHeight="1" outlineLevel="1" x14ac:dyDescent="0.35"/>
    <row r="21" spans="2:25" ht="14.4" hidden="1" customHeight="1" outlineLevel="1" x14ac:dyDescent="0.35">
      <c r="B21" s="35" t="s">
        <v>49</v>
      </c>
      <c r="C21" s="50"/>
      <c r="J21" s="89"/>
      <c r="K21" s="3"/>
      <c r="L21" s="3"/>
      <c r="M21" s="3"/>
      <c r="N21" s="3"/>
      <c r="O21" s="3"/>
      <c r="P21" s="3"/>
      <c r="Q21" s="3"/>
      <c r="R21" s="3"/>
      <c r="S21" s="3"/>
      <c r="T21" s="3"/>
      <c r="U21" s="3"/>
      <c r="V21" s="3"/>
      <c r="W21" s="3"/>
      <c r="X21" s="3"/>
      <c r="Y21" s="3"/>
    </row>
    <row r="22" spans="2:25" ht="14.4" hidden="1" customHeight="1" outlineLevel="1" x14ac:dyDescent="0.35">
      <c r="B22" t="s">
        <v>44</v>
      </c>
      <c r="C22" t="s">
        <v>6</v>
      </c>
      <c r="J22" s="90"/>
      <c r="K22" s="8">
        <f t="shared" ref="K22:Y22" ca="1" si="7">K23</f>
        <v>0</v>
      </c>
      <c r="L22" s="8">
        <f t="shared" ca="1" si="7"/>
        <v>0</v>
      </c>
      <c r="M22" s="8">
        <f t="shared" ca="1" si="7"/>
        <v>0</v>
      </c>
      <c r="N22" s="8">
        <f t="shared" ca="1" si="7"/>
        <v>0</v>
      </c>
      <c r="O22" s="8">
        <f t="shared" ca="1" si="7"/>
        <v>333333.33333333337</v>
      </c>
      <c r="P22" s="8">
        <f t="shared" ca="1" si="7"/>
        <v>333333.33333333337</v>
      </c>
      <c r="Q22" s="8">
        <f t="shared" ca="1" si="7"/>
        <v>333333.33333333337</v>
      </c>
      <c r="R22" s="8">
        <f t="shared" ca="1" si="7"/>
        <v>333333.33333333337</v>
      </c>
      <c r="S22" s="8">
        <f t="shared" ca="1" si="7"/>
        <v>333333.33333333337</v>
      </c>
      <c r="T22" s="8">
        <f t="shared" ca="1" si="7"/>
        <v>333333.33333333337</v>
      </c>
      <c r="U22" s="8">
        <f t="shared" ca="1" si="7"/>
        <v>400000</v>
      </c>
      <c r="V22" s="8">
        <f t="shared" ca="1" si="7"/>
        <v>283333.33333333337</v>
      </c>
      <c r="W22" s="8">
        <f t="shared" ca="1" si="7"/>
        <v>333333.33333333337</v>
      </c>
      <c r="X22" s="8">
        <f t="shared" ca="1" si="7"/>
        <v>333333.33333333337</v>
      </c>
      <c r="Y22" s="8">
        <f t="shared" ca="1" si="7"/>
        <v>333333.33333333337</v>
      </c>
    </row>
    <row r="23" spans="2:25" ht="14.4" hidden="1" customHeight="1" outlineLevel="1" x14ac:dyDescent="0.35">
      <c r="B23" s="51" t="s">
        <v>45</v>
      </c>
      <c r="C23" s="52" t="s">
        <v>7</v>
      </c>
      <c r="F23" s="80" t="s">
        <v>80</v>
      </c>
      <c r="G23" s="128">
        <f>Output!I8</f>
        <v>1</v>
      </c>
      <c r="J23" s="87"/>
      <c r="K23" s="67">
        <f ca="1">OFFSET(K12,0,-$G$23)</f>
        <v>0</v>
      </c>
      <c r="L23" s="67">
        <f t="shared" ref="L23:Y23" ca="1" si="8">OFFSET(L12,0,-$G$23)</f>
        <v>0</v>
      </c>
      <c r="M23" s="67">
        <f t="shared" ca="1" si="8"/>
        <v>0</v>
      </c>
      <c r="N23" s="67">
        <f t="shared" ca="1" si="8"/>
        <v>0</v>
      </c>
      <c r="O23" s="67">
        <f t="shared" ca="1" si="8"/>
        <v>333333.33333333337</v>
      </c>
      <c r="P23" s="67">
        <f t="shared" ca="1" si="8"/>
        <v>333333.33333333337</v>
      </c>
      <c r="Q23" s="67">
        <f t="shared" ca="1" si="8"/>
        <v>333333.33333333337</v>
      </c>
      <c r="R23" s="67">
        <f t="shared" ca="1" si="8"/>
        <v>333333.33333333337</v>
      </c>
      <c r="S23" s="67">
        <f t="shared" ca="1" si="8"/>
        <v>333333.33333333337</v>
      </c>
      <c r="T23" s="67">
        <f t="shared" ca="1" si="8"/>
        <v>333333.33333333337</v>
      </c>
      <c r="U23" s="67">
        <f t="shared" ca="1" si="8"/>
        <v>400000</v>
      </c>
      <c r="V23" s="67">
        <f t="shared" ca="1" si="8"/>
        <v>283333.33333333337</v>
      </c>
      <c r="W23" s="67">
        <f t="shared" ca="1" si="8"/>
        <v>333333.33333333337</v>
      </c>
      <c r="X23" s="67">
        <f t="shared" ca="1" si="8"/>
        <v>333333.33333333337</v>
      </c>
      <c r="Y23" s="67">
        <f t="shared" ca="1" si="8"/>
        <v>333333.33333333337</v>
      </c>
    </row>
    <row r="24" spans="2:25" ht="14.5" hidden="1" customHeight="1" outlineLevel="1" x14ac:dyDescent="0.35"/>
    <row r="25" spans="2:25" ht="14.4" hidden="1" customHeight="1" outlineLevel="1" x14ac:dyDescent="0.35">
      <c r="B25" s="48" t="s">
        <v>60</v>
      </c>
      <c r="C25" s="9"/>
      <c r="D25" s="54"/>
      <c r="E25" s="54"/>
      <c r="F25" s="9"/>
      <c r="G25" s="9"/>
      <c r="J25" s="9"/>
      <c r="K25" s="9"/>
      <c r="L25" s="9"/>
      <c r="M25" s="9"/>
      <c r="N25" s="9"/>
      <c r="O25" s="9"/>
      <c r="P25" s="9"/>
      <c r="Q25" s="9"/>
      <c r="R25" s="9"/>
      <c r="S25" s="9"/>
      <c r="T25" s="9"/>
      <c r="U25" s="9"/>
      <c r="V25" s="9"/>
      <c r="W25" s="9"/>
      <c r="X25" s="9"/>
      <c r="Y25" s="9"/>
    </row>
    <row r="26" spans="2:25" ht="5" hidden="1" customHeight="1" outlineLevel="1" x14ac:dyDescent="0.35"/>
    <row r="27" spans="2:25" ht="14.5" hidden="1" customHeight="1" outlineLevel="1" x14ac:dyDescent="0.35">
      <c r="B27" s="50" t="s">
        <v>66</v>
      </c>
      <c r="C27" s="50"/>
      <c r="J27" s="86"/>
      <c r="K27" s="133">
        <f>Output!D14</f>
        <v>10000</v>
      </c>
      <c r="L27" s="133">
        <f>Output!E14</f>
        <v>10000</v>
      </c>
      <c r="M27" s="133">
        <f>Output!F14</f>
        <v>10000</v>
      </c>
      <c r="N27" s="133">
        <f>Output!G14</f>
        <v>10000</v>
      </c>
      <c r="O27" s="133">
        <f>Output!H14</f>
        <v>10000</v>
      </c>
      <c r="P27" s="133">
        <f>Output!I14</f>
        <v>10000</v>
      </c>
      <c r="Q27" s="133">
        <f>Output!J14</f>
        <v>12000</v>
      </c>
      <c r="R27" s="133">
        <f>Output!K14</f>
        <v>8500</v>
      </c>
      <c r="S27" s="133">
        <f>Output!L14</f>
        <v>10000</v>
      </c>
      <c r="T27" s="133">
        <f>Output!M14</f>
        <v>10000</v>
      </c>
      <c r="U27" s="133">
        <f>Output!N14</f>
        <v>10000</v>
      </c>
      <c r="V27" s="133">
        <f>Output!O14</f>
        <v>10000</v>
      </c>
      <c r="W27" s="133">
        <f>Output!P14</f>
        <v>10000</v>
      </c>
      <c r="X27" s="133">
        <f>Output!Q14</f>
        <v>10000</v>
      </c>
      <c r="Y27" s="133">
        <f>Output!R14</f>
        <v>10000</v>
      </c>
    </row>
    <row r="28" spans="2:25" ht="14.5" hidden="1" customHeight="1" outlineLevel="1" x14ac:dyDescent="0.35">
      <c r="B28" s="52" t="s">
        <v>63</v>
      </c>
      <c r="C28" s="52"/>
      <c r="F28" s="85" t="s">
        <v>79</v>
      </c>
      <c r="G28" s="162">
        <f>Output!L10</f>
        <v>20</v>
      </c>
      <c r="J28" s="87"/>
      <c r="K28" s="84">
        <f>$G$28</f>
        <v>20</v>
      </c>
      <c r="L28" s="84">
        <f t="shared" ref="L28:Y28" si="9">$G$28</f>
        <v>20</v>
      </c>
      <c r="M28" s="84">
        <f t="shared" si="9"/>
        <v>20</v>
      </c>
      <c r="N28" s="84">
        <f t="shared" si="9"/>
        <v>20</v>
      </c>
      <c r="O28" s="84">
        <f t="shared" si="9"/>
        <v>20</v>
      </c>
      <c r="P28" s="84">
        <f t="shared" si="9"/>
        <v>20</v>
      </c>
      <c r="Q28" s="84">
        <f t="shared" si="9"/>
        <v>20</v>
      </c>
      <c r="R28" s="84">
        <f t="shared" si="9"/>
        <v>20</v>
      </c>
      <c r="S28" s="84">
        <f t="shared" si="9"/>
        <v>20</v>
      </c>
      <c r="T28" s="84">
        <f t="shared" si="9"/>
        <v>20</v>
      </c>
      <c r="U28" s="84">
        <f t="shared" si="9"/>
        <v>20</v>
      </c>
      <c r="V28" s="84">
        <f t="shared" si="9"/>
        <v>20</v>
      </c>
      <c r="W28" s="84">
        <f t="shared" si="9"/>
        <v>20</v>
      </c>
      <c r="X28" s="84">
        <f t="shared" si="9"/>
        <v>20</v>
      </c>
      <c r="Y28" s="84">
        <f t="shared" si="9"/>
        <v>20</v>
      </c>
    </row>
    <row r="29" spans="2:25" ht="5" hidden="1" customHeight="1" outlineLevel="1" x14ac:dyDescent="0.35"/>
    <row r="30" spans="2:25" ht="14.4" hidden="1" customHeight="1" outlineLevel="1" x14ac:dyDescent="0.35">
      <c r="B30" s="35" t="s">
        <v>43</v>
      </c>
      <c r="C30" s="50"/>
      <c r="J30" s="50"/>
      <c r="K30" s="50"/>
      <c r="L30" s="50"/>
      <c r="M30" s="50"/>
      <c r="N30" s="50"/>
      <c r="O30" s="50"/>
      <c r="P30" s="50"/>
      <c r="Q30" s="50"/>
      <c r="R30" s="50"/>
      <c r="S30" s="50"/>
      <c r="T30" s="50"/>
      <c r="U30" s="50"/>
      <c r="V30" s="50"/>
      <c r="W30" s="50"/>
      <c r="X30" s="50"/>
      <c r="Y30" s="50"/>
    </row>
    <row r="31" spans="2:25" ht="14.4" hidden="1" customHeight="1" outlineLevel="1" x14ac:dyDescent="0.35">
      <c r="B31" t="s">
        <v>44</v>
      </c>
      <c r="C31" t="s">
        <v>8</v>
      </c>
      <c r="K31" s="8">
        <f t="shared" ref="K31:W31" si="10">K27*K28</f>
        <v>200000</v>
      </c>
      <c r="L31" s="8">
        <f t="shared" si="10"/>
        <v>200000</v>
      </c>
      <c r="M31" s="8">
        <f t="shared" si="10"/>
        <v>200000</v>
      </c>
      <c r="N31" s="8">
        <f t="shared" si="10"/>
        <v>200000</v>
      </c>
      <c r="O31" s="8">
        <f t="shared" si="10"/>
        <v>200000</v>
      </c>
      <c r="P31" s="8">
        <f t="shared" si="10"/>
        <v>200000</v>
      </c>
      <c r="Q31" s="8">
        <f t="shared" si="10"/>
        <v>240000</v>
      </c>
      <c r="R31" s="8">
        <f t="shared" si="10"/>
        <v>170000</v>
      </c>
      <c r="S31" s="8">
        <f t="shared" si="10"/>
        <v>200000</v>
      </c>
      <c r="T31" s="8">
        <f t="shared" si="10"/>
        <v>200000</v>
      </c>
      <c r="U31" s="8">
        <f t="shared" si="10"/>
        <v>200000</v>
      </c>
      <c r="V31" s="8">
        <f t="shared" si="10"/>
        <v>200000</v>
      </c>
      <c r="W31" s="8">
        <f t="shared" si="10"/>
        <v>200000</v>
      </c>
      <c r="X31" s="8">
        <f t="shared" ref="X31:Y31" si="11">X27*X28</f>
        <v>200000</v>
      </c>
      <c r="Y31" s="8">
        <f t="shared" si="11"/>
        <v>200000</v>
      </c>
    </row>
    <row r="32" spans="2:25" ht="14.4" hidden="1" customHeight="1" outlineLevel="1" x14ac:dyDescent="0.35">
      <c r="B32" s="51" t="s">
        <v>45</v>
      </c>
      <c r="C32" s="52" t="s">
        <v>6</v>
      </c>
      <c r="J32" s="52"/>
      <c r="K32" s="67">
        <f t="shared" ref="K32:Y32" si="12">K31</f>
        <v>200000</v>
      </c>
      <c r="L32" s="67">
        <f t="shared" si="12"/>
        <v>200000</v>
      </c>
      <c r="M32" s="67">
        <f t="shared" si="12"/>
        <v>200000</v>
      </c>
      <c r="N32" s="67">
        <f t="shared" si="12"/>
        <v>200000</v>
      </c>
      <c r="O32" s="67">
        <f t="shared" si="12"/>
        <v>200000</v>
      </c>
      <c r="P32" s="67">
        <f t="shared" si="12"/>
        <v>200000</v>
      </c>
      <c r="Q32" s="67">
        <f t="shared" si="12"/>
        <v>240000</v>
      </c>
      <c r="R32" s="67">
        <f t="shared" si="12"/>
        <v>170000</v>
      </c>
      <c r="S32" s="67">
        <f t="shared" si="12"/>
        <v>200000</v>
      </c>
      <c r="T32" s="67">
        <f t="shared" si="12"/>
        <v>200000</v>
      </c>
      <c r="U32" s="67">
        <f t="shared" si="12"/>
        <v>200000</v>
      </c>
      <c r="V32" s="67">
        <f t="shared" si="12"/>
        <v>200000</v>
      </c>
      <c r="W32" s="67">
        <f t="shared" si="12"/>
        <v>200000</v>
      </c>
      <c r="X32" s="67">
        <f t="shared" si="12"/>
        <v>200000</v>
      </c>
      <c r="Y32" s="67">
        <f t="shared" si="12"/>
        <v>200000</v>
      </c>
    </row>
    <row r="33" spans="1:25" ht="5" hidden="1" customHeight="1" outlineLevel="1" x14ac:dyDescent="0.35">
      <c r="K33" s="1"/>
      <c r="M33" s="1"/>
      <c r="N33" s="1"/>
      <c r="O33" s="1"/>
      <c r="P33" s="1"/>
      <c r="Q33" s="1"/>
      <c r="R33" s="1"/>
      <c r="S33" s="1"/>
      <c r="T33" s="1"/>
      <c r="U33" s="1"/>
      <c r="V33" s="1"/>
      <c r="W33" s="1"/>
      <c r="X33" s="1"/>
      <c r="Y33" s="1"/>
    </row>
    <row r="34" spans="1:25" s="10" customFormat="1" ht="13" collapsed="1" x14ac:dyDescent="0.3">
      <c r="A34" s="17" t="s">
        <v>24</v>
      </c>
      <c r="B34" s="13" t="s">
        <v>4</v>
      </c>
      <c r="C34" s="13"/>
      <c r="D34" s="73"/>
      <c r="E34" s="73"/>
      <c r="F34" s="13"/>
      <c r="G34" s="13"/>
      <c r="J34" s="40" t="str">
        <f>J4</f>
        <v>FUND BIZ</v>
      </c>
      <c r="K34" s="40">
        <f t="shared" ref="K34:Y34" si="13">K4</f>
        <v>1</v>
      </c>
      <c r="L34" s="40">
        <f t="shared" si="13"/>
        <v>2</v>
      </c>
      <c r="M34" s="40">
        <f t="shared" si="13"/>
        <v>3</v>
      </c>
      <c r="N34" s="40">
        <f t="shared" si="13"/>
        <v>4</v>
      </c>
      <c r="O34" s="40">
        <f t="shared" si="13"/>
        <v>5</v>
      </c>
      <c r="P34" s="40">
        <f t="shared" si="13"/>
        <v>6</v>
      </c>
      <c r="Q34" s="40">
        <f t="shared" si="13"/>
        <v>7</v>
      </c>
      <c r="R34" s="40">
        <f t="shared" si="13"/>
        <v>8</v>
      </c>
      <c r="S34" s="40">
        <f t="shared" si="13"/>
        <v>9</v>
      </c>
      <c r="T34" s="40">
        <f t="shared" si="13"/>
        <v>10</v>
      </c>
      <c r="U34" s="40">
        <f t="shared" si="13"/>
        <v>11</v>
      </c>
      <c r="V34" s="40">
        <f t="shared" si="13"/>
        <v>12</v>
      </c>
      <c r="W34" s="40">
        <f t="shared" si="13"/>
        <v>13</v>
      </c>
      <c r="X34" s="40">
        <f t="shared" si="13"/>
        <v>14</v>
      </c>
      <c r="Y34" s="40">
        <f t="shared" si="13"/>
        <v>15</v>
      </c>
    </row>
    <row r="35" spans="1:25" ht="5.15" hidden="1" customHeight="1" outlineLevel="1" x14ac:dyDescent="0.35">
      <c r="J35" s="1"/>
      <c r="K35" s="1"/>
      <c r="L35" s="1"/>
      <c r="M35" s="1"/>
      <c r="N35" s="1"/>
      <c r="O35" s="1"/>
      <c r="P35" s="1"/>
      <c r="Q35" s="1"/>
      <c r="R35" s="1"/>
      <c r="S35" s="1"/>
      <c r="T35" s="1"/>
      <c r="U35" s="1"/>
      <c r="V35" s="1"/>
      <c r="W35" s="1"/>
      <c r="X35" s="1"/>
      <c r="Y35" s="1"/>
    </row>
    <row r="36" spans="1:25" s="11" customFormat="1" hidden="1" outlineLevel="1" x14ac:dyDescent="0.35">
      <c r="A36" s="31"/>
      <c r="B36" s="11" t="s">
        <v>21</v>
      </c>
      <c r="J36" s="101"/>
      <c r="K36" s="42">
        <f t="shared" ref="K36:Y36" ca="1" si="14">K13</f>
        <v>0</v>
      </c>
      <c r="L36" s="42">
        <f t="shared" ca="1" si="14"/>
        <v>0</v>
      </c>
      <c r="M36" s="42">
        <f t="shared" ca="1" si="14"/>
        <v>0</v>
      </c>
      <c r="N36" s="42">
        <f t="shared" ca="1" si="14"/>
        <v>333333.33333333337</v>
      </c>
      <c r="O36" s="42">
        <f t="shared" ca="1" si="14"/>
        <v>333333.33333333337</v>
      </c>
      <c r="P36" s="42">
        <f t="shared" ca="1" si="14"/>
        <v>333333.33333333337</v>
      </c>
      <c r="Q36" s="42">
        <f t="shared" ca="1" si="14"/>
        <v>333333.33333333337</v>
      </c>
      <c r="R36" s="42">
        <f t="shared" ca="1" si="14"/>
        <v>333333.33333333337</v>
      </c>
      <c r="S36" s="42">
        <f t="shared" ca="1" si="14"/>
        <v>333333.33333333337</v>
      </c>
      <c r="T36" s="42">
        <f t="shared" ca="1" si="14"/>
        <v>400000</v>
      </c>
      <c r="U36" s="42">
        <f t="shared" ca="1" si="14"/>
        <v>283333.33333333337</v>
      </c>
      <c r="V36" s="42">
        <f t="shared" ca="1" si="14"/>
        <v>333333.33333333337</v>
      </c>
      <c r="W36" s="42">
        <f t="shared" ca="1" si="14"/>
        <v>333333.33333333337</v>
      </c>
      <c r="X36" s="42">
        <f t="shared" ca="1" si="14"/>
        <v>333333.33333333337</v>
      </c>
      <c r="Y36" s="42">
        <f t="shared" ca="1" si="14"/>
        <v>333333.33333333337</v>
      </c>
    </row>
    <row r="37" spans="1:25" ht="5.15" hidden="1" customHeight="1" outlineLevel="1" x14ac:dyDescent="0.35">
      <c r="J37" s="1"/>
      <c r="K37" s="1"/>
      <c r="L37" s="1"/>
      <c r="M37" s="1"/>
      <c r="N37" s="1"/>
      <c r="O37" s="1"/>
      <c r="P37" s="1"/>
      <c r="Q37" s="1"/>
      <c r="R37" s="1"/>
      <c r="S37" s="1"/>
      <c r="T37" s="1"/>
      <c r="U37" s="1"/>
      <c r="V37" s="1"/>
      <c r="W37" s="1"/>
      <c r="X37" s="1"/>
      <c r="Y37" s="1"/>
    </row>
    <row r="38" spans="1:25" s="11" customFormat="1" hidden="1" outlineLevel="1" x14ac:dyDescent="0.35">
      <c r="A38" s="31"/>
      <c r="B38" s="11" t="s">
        <v>0</v>
      </c>
      <c r="J38" s="101"/>
      <c r="K38" s="42">
        <f t="shared" ref="K38:Y38" ca="1" si="15">K16</f>
        <v>0</v>
      </c>
      <c r="L38" s="42">
        <f t="shared" ca="1" si="15"/>
        <v>0</v>
      </c>
      <c r="M38" s="42">
        <f t="shared" ca="1" si="15"/>
        <v>0</v>
      </c>
      <c r="N38" s="42">
        <f t="shared" ca="1" si="15"/>
        <v>200000</v>
      </c>
      <c r="O38" s="42">
        <f t="shared" ca="1" si="15"/>
        <v>200000</v>
      </c>
      <c r="P38" s="42">
        <f t="shared" ca="1" si="15"/>
        <v>200000</v>
      </c>
      <c r="Q38" s="42">
        <f t="shared" ca="1" si="15"/>
        <v>200000</v>
      </c>
      <c r="R38" s="42">
        <f t="shared" ca="1" si="15"/>
        <v>200000</v>
      </c>
      <c r="S38" s="42">
        <f t="shared" ca="1" si="15"/>
        <v>200000</v>
      </c>
      <c r="T38" s="42">
        <f t="shared" ca="1" si="15"/>
        <v>240000</v>
      </c>
      <c r="U38" s="42">
        <f t="shared" ca="1" si="15"/>
        <v>170000</v>
      </c>
      <c r="V38" s="42">
        <f t="shared" ca="1" si="15"/>
        <v>200000</v>
      </c>
      <c r="W38" s="42">
        <f t="shared" ca="1" si="15"/>
        <v>200000</v>
      </c>
      <c r="X38" s="42">
        <f t="shared" ca="1" si="15"/>
        <v>200000</v>
      </c>
      <c r="Y38" s="42">
        <f t="shared" ca="1" si="15"/>
        <v>200000</v>
      </c>
    </row>
    <row r="39" spans="1:25" ht="5.15" hidden="1" customHeight="1" outlineLevel="1" x14ac:dyDescent="0.35">
      <c r="J39" s="1"/>
      <c r="K39" s="1"/>
      <c r="L39" s="1"/>
      <c r="M39" s="1"/>
      <c r="N39" s="1"/>
      <c r="O39" s="1"/>
      <c r="P39" s="1"/>
      <c r="Q39" s="1"/>
      <c r="R39" s="1"/>
      <c r="S39" s="1"/>
      <c r="T39" s="1"/>
      <c r="U39" s="1"/>
      <c r="V39" s="1"/>
      <c r="W39" s="1"/>
      <c r="X39" s="1"/>
      <c r="Y39" s="1"/>
    </row>
    <row r="40" spans="1:25" s="11" customFormat="1" hidden="1" outlineLevel="1" x14ac:dyDescent="0.35">
      <c r="A40" s="31"/>
      <c r="B40" s="11" t="s">
        <v>105</v>
      </c>
      <c r="J40" s="97"/>
      <c r="K40" s="32">
        <f t="shared" ref="K40:Y40" ca="1" si="16">K36-K38</f>
        <v>0</v>
      </c>
      <c r="L40" s="32">
        <f t="shared" ca="1" si="16"/>
        <v>0</v>
      </c>
      <c r="M40" s="32">
        <f t="shared" ca="1" si="16"/>
        <v>0</v>
      </c>
      <c r="N40" s="32">
        <f t="shared" ca="1" si="16"/>
        <v>133333.33333333337</v>
      </c>
      <c r="O40" s="32">
        <f t="shared" ca="1" si="16"/>
        <v>133333.33333333337</v>
      </c>
      <c r="P40" s="32">
        <f t="shared" ca="1" si="16"/>
        <v>133333.33333333337</v>
      </c>
      <c r="Q40" s="32">
        <f t="shared" ca="1" si="16"/>
        <v>133333.33333333337</v>
      </c>
      <c r="R40" s="32">
        <f t="shared" ca="1" si="16"/>
        <v>133333.33333333337</v>
      </c>
      <c r="S40" s="32">
        <f t="shared" ca="1" si="16"/>
        <v>133333.33333333337</v>
      </c>
      <c r="T40" s="32">
        <f t="shared" ca="1" si="16"/>
        <v>160000</v>
      </c>
      <c r="U40" s="32">
        <f t="shared" ca="1" si="16"/>
        <v>113333.33333333337</v>
      </c>
      <c r="V40" s="32">
        <f t="shared" ca="1" si="16"/>
        <v>133333.33333333337</v>
      </c>
      <c r="W40" s="32">
        <f t="shared" ca="1" si="16"/>
        <v>133333.33333333337</v>
      </c>
      <c r="X40" s="32">
        <f t="shared" ca="1" si="16"/>
        <v>133333.33333333337</v>
      </c>
      <c r="Y40" s="32">
        <f t="shared" ca="1" si="16"/>
        <v>133333.33333333337</v>
      </c>
    </row>
    <row r="41" spans="1:25" s="11" customFormat="1" hidden="1" outlineLevel="1" x14ac:dyDescent="0.35">
      <c r="A41" s="31"/>
      <c r="B41" s="6" t="s">
        <v>81</v>
      </c>
      <c r="J41" s="92" t="str">
        <f>IFERROR(J40/J36,"NA")</f>
        <v>NA</v>
      </c>
      <c r="K41" s="92" t="str">
        <f t="shared" ref="K41:Y41" ca="1" si="17">IFERROR(K40/K36,"NA")</f>
        <v>NA</v>
      </c>
      <c r="L41" s="92" t="str">
        <f t="shared" ca="1" si="17"/>
        <v>NA</v>
      </c>
      <c r="M41" s="92" t="str">
        <f t="shared" ca="1" si="17"/>
        <v>NA</v>
      </c>
      <c r="N41" s="92">
        <f t="shared" ca="1" si="17"/>
        <v>0.40000000000000008</v>
      </c>
      <c r="O41" s="92">
        <f t="shared" ca="1" si="17"/>
        <v>0.40000000000000008</v>
      </c>
      <c r="P41" s="92">
        <f t="shared" ca="1" si="17"/>
        <v>0.40000000000000008</v>
      </c>
      <c r="Q41" s="92">
        <f t="shared" ca="1" si="17"/>
        <v>0.40000000000000008</v>
      </c>
      <c r="R41" s="92">
        <f t="shared" ca="1" si="17"/>
        <v>0.40000000000000008</v>
      </c>
      <c r="S41" s="92">
        <f t="shared" ca="1" si="17"/>
        <v>0.40000000000000008</v>
      </c>
      <c r="T41" s="92">
        <f t="shared" ca="1" si="17"/>
        <v>0.4</v>
      </c>
      <c r="U41" s="92">
        <f t="shared" ca="1" si="17"/>
        <v>0.40000000000000008</v>
      </c>
      <c r="V41" s="92">
        <f t="shared" ca="1" si="17"/>
        <v>0.40000000000000008</v>
      </c>
      <c r="W41" s="92">
        <f t="shared" ca="1" si="17"/>
        <v>0.40000000000000008</v>
      </c>
      <c r="X41" s="92">
        <f t="shared" ca="1" si="17"/>
        <v>0.40000000000000008</v>
      </c>
      <c r="Y41" s="92">
        <f t="shared" ca="1" si="17"/>
        <v>0.40000000000000008</v>
      </c>
    </row>
    <row r="42" spans="1:25" ht="5.15" hidden="1" customHeight="1" outlineLevel="1" x14ac:dyDescent="0.35">
      <c r="J42" s="1"/>
      <c r="K42" s="1"/>
      <c r="L42" s="1"/>
      <c r="M42" s="1"/>
      <c r="N42" s="1"/>
      <c r="O42" s="1"/>
      <c r="P42" s="1"/>
      <c r="Q42" s="1"/>
      <c r="R42" s="1"/>
      <c r="S42" s="1"/>
      <c r="T42" s="1"/>
      <c r="U42" s="1"/>
      <c r="V42" s="1"/>
      <c r="W42" s="1"/>
      <c r="X42" s="1"/>
      <c r="Y42" s="1"/>
    </row>
    <row r="43" spans="1:25" ht="14.5" hidden="1" customHeight="1" outlineLevel="1" x14ac:dyDescent="0.35">
      <c r="B43" t="s">
        <v>128</v>
      </c>
      <c r="F43" s="198" t="s">
        <v>104</v>
      </c>
      <c r="G43" s="143">
        <f>Output!O9</f>
        <v>0.25</v>
      </c>
      <c r="J43" s="98"/>
      <c r="K43" s="1">
        <f ca="1">$G$43*K36</f>
        <v>0</v>
      </c>
      <c r="L43" s="1">
        <f t="shared" ref="L43:Y43" ca="1" si="18">$G$43*L36</f>
        <v>0</v>
      </c>
      <c r="M43" s="1">
        <f t="shared" ca="1" si="18"/>
        <v>0</v>
      </c>
      <c r="N43" s="1">
        <f t="shared" ca="1" si="18"/>
        <v>83333.333333333343</v>
      </c>
      <c r="O43" s="1">
        <f t="shared" ca="1" si="18"/>
        <v>83333.333333333343</v>
      </c>
      <c r="P43" s="1">
        <f t="shared" ca="1" si="18"/>
        <v>83333.333333333343</v>
      </c>
      <c r="Q43" s="1">
        <f t="shared" ca="1" si="18"/>
        <v>83333.333333333343</v>
      </c>
      <c r="R43" s="1">
        <f t="shared" ca="1" si="18"/>
        <v>83333.333333333343</v>
      </c>
      <c r="S43" s="1">
        <f t="shared" ca="1" si="18"/>
        <v>83333.333333333343</v>
      </c>
      <c r="T43" s="1">
        <f t="shared" ca="1" si="18"/>
        <v>100000</v>
      </c>
      <c r="U43" s="1">
        <f t="shared" ca="1" si="18"/>
        <v>70833.333333333343</v>
      </c>
      <c r="V43" s="1">
        <f t="shared" ca="1" si="18"/>
        <v>83333.333333333343</v>
      </c>
      <c r="W43" s="1">
        <f t="shared" ca="1" si="18"/>
        <v>83333.333333333343</v>
      </c>
      <c r="X43" s="1">
        <f t="shared" ca="1" si="18"/>
        <v>83333.333333333343</v>
      </c>
      <c r="Y43" s="1">
        <f t="shared" ca="1" si="18"/>
        <v>83333.333333333343</v>
      </c>
    </row>
    <row r="44" spans="1:25" ht="14.5" hidden="1" customHeight="1" outlineLevel="1" x14ac:dyDescent="0.35">
      <c r="B44" t="s">
        <v>124</v>
      </c>
      <c r="F44" s="142" t="s">
        <v>125</v>
      </c>
      <c r="G44" s="143">
        <v>0</v>
      </c>
      <c r="J44" s="98"/>
      <c r="K44" s="98"/>
      <c r="L44" s="98"/>
      <c r="M44" s="98"/>
      <c r="N44" s="98"/>
      <c r="O44" s="98"/>
      <c r="P44" s="98"/>
      <c r="Q44" s="98"/>
      <c r="R44" s="98"/>
      <c r="S44" s="98"/>
      <c r="T44" s="98"/>
      <c r="U44" s="98"/>
      <c r="V44" s="98"/>
      <c r="W44" s="98"/>
      <c r="X44" s="98"/>
      <c r="Y44" s="98"/>
    </row>
    <row r="45" spans="1:25" ht="14.5" hidden="1" customHeight="1" outlineLevel="1" x14ac:dyDescent="0.35">
      <c r="B45" t="s">
        <v>124</v>
      </c>
      <c r="F45" s="142" t="s">
        <v>125</v>
      </c>
      <c r="G45" s="143">
        <v>0</v>
      </c>
      <c r="J45" s="98"/>
      <c r="K45" s="98"/>
      <c r="L45" s="98"/>
      <c r="M45" s="98"/>
      <c r="N45" s="98"/>
      <c r="O45" s="98"/>
      <c r="P45" s="98"/>
      <c r="Q45" s="98"/>
      <c r="R45" s="98"/>
      <c r="S45" s="98"/>
      <c r="T45" s="98"/>
      <c r="U45" s="98"/>
      <c r="V45" s="98"/>
      <c r="W45" s="98"/>
      <c r="X45" s="98"/>
      <c r="Y45" s="98"/>
    </row>
    <row r="46" spans="1:25" ht="5.15" hidden="1" customHeight="1" outlineLevel="1" x14ac:dyDescent="0.35">
      <c r="J46" s="1"/>
      <c r="K46" s="1"/>
      <c r="L46" s="1"/>
      <c r="M46" s="1"/>
      <c r="N46" s="1"/>
      <c r="O46" s="1"/>
      <c r="P46" s="1"/>
      <c r="Q46" s="1"/>
      <c r="R46" s="1"/>
      <c r="S46" s="1"/>
      <c r="T46" s="1"/>
      <c r="U46" s="1"/>
      <c r="V46" s="1"/>
      <c r="W46" s="1"/>
      <c r="X46" s="1"/>
      <c r="Y46" s="1"/>
    </row>
    <row r="47" spans="1:25" hidden="1" outlineLevel="1" x14ac:dyDescent="0.35">
      <c r="B47" t="s">
        <v>51</v>
      </c>
      <c r="F47" s="81" t="s">
        <v>104</v>
      </c>
      <c r="G47" s="143">
        <f>Output!L8</f>
        <v>0.1</v>
      </c>
      <c r="H47" s="71"/>
      <c r="I47" s="71"/>
      <c r="J47" s="98"/>
      <c r="K47" s="8">
        <f ca="1">K36*$G$47</f>
        <v>0</v>
      </c>
      <c r="L47" s="8">
        <f t="shared" ref="L47:Y47" ca="1" si="19">L36*$G$47</f>
        <v>0</v>
      </c>
      <c r="M47" s="8">
        <f t="shared" ca="1" si="19"/>
        <v>0</v>
      </c>
      <c r="N47" s="8">
        <f t="shared" ca="1" si="19"/>
        <v>33333.333333333336</v>
      </c>
      <c r="O47" s="8">
        <f t="shared" ca="1" si="19"/>
        <v>33333.333333333336</v>
      </c>
      <c r="P47" s="8">
        <f t="shared" ca="1" si="19"/>
        <v>33333.333333333336</v>
      </c>
      <c r="Q47" s="8">
        <f t="shared" ca="1" si="19"/>
        <v>33333.333333333336</v>
      </c>
      <c r="R47" s="8">
        <f t="shared" ca="1" si="19"/>
        <v>33333.333333333336</v>
      </c>
      <c r="S47" s="8">
        <f t="shared" ca="1" si="19"/>
        <v>33333.333333333336</v>
      </c>
      <c r="T47" s="8">
        <f t="shared" ca="1" si="19"/>
        <v>40000</v>
      </c>
      <c r="U47" s="8">
        <f t="shared" ca="1" si="19"/>
        <v>28333.333333333339</v>
      </c>
      <c r="V47" s="8">
        <f t="shared" ca="1" si="19"/>
        <v>33333.333333333336</v>
      </c>
      <c r="W47" s="8">
        <f t="shared" ca="1" si="19"/>
        <v>33333.333333333336</v>
      </c>
      <c r="X47" s="8">
        <f t="shared" ca="1" si="19"/>
        <v>33333.333333333336</v>
      </c>
      <c r="Y47" s="8">
        <f t="shared" ca="1" si="19"/>
        <v>33333.333333333336</v>
      </c>
    </row>
    <row r="48" spans="1:25" ht="5.15" hidden="1" customHeight="1" outlineLevel="1" x14ac:dyDescent="0.35">
      <c r="B48" s="7"/>
      <c r="C48" s="7"/>
      <c r="D48" s="7"/>
      <c r="E48" s="7"/>
      <c r="F48" s="7"/>
      <c r="G48" s="7"/>
      <c r="H48" s="71"/>
      <c r="I48" s="71"/>
      <c r="J48" s="2"/>
      <c r="K48" s="2"/>
      <c r="L48" s="2"/>
      <c r="M48" s="2"/>
      <c r="N48" s="2"/>
      <c r="O48" s="2"/>
      <c r="P48" s="2"/>
      <c r="Q48" s="2"/>
      <c r="R48" s="2"/>
      <c r="S48" s="2"/>
      <c r="T48" s="2"/>
      <c r="U48" s="2"/>
      <c r="V48" s="2"/>
      <c r="W48" s="2"/>
      <c r="X48" s="2"/>
      <c r="Y48" s="2"/>
    </row>
    <row r="49" spans="1:25" hidden="1" outlineLevel="1" x14ac:dyDescent="0.35">
      <c r="B49" s="16" t="s">
        <v>129</v>
      </c>
      <c r="C49" s="16"/>
      <c r="F49" s="16"/>
      <c r="G49" s="16"/>
      <c r="H49" s="71"/>
      <c r="I49" s="71"/>
      <c r="J49" s="45"/>
      <c r="K49" s="93">
        <f ca="1">K40-K43-K44-K45-K47</f>
        <v>0</v>
      </c>
      <c r="L49" s="93">
        <f t="shared" ref="L49:Y49" ca="1" si="20">L40-L43-L44-L45-L47</f>
        <v>0</v>
      </c>
      <c r="M49" s="93">
        <f t="shared" ca="1" si="20"/>
        <v>0</v>
      </c>
      <c r="N49" s="93">
        <f t="shared" ca="1" si="20"/>
        <v>16666.666666666693</v>
      </c>
      <c r="O49" s="93">
        <f t="shared" ca="1" si="20"/>
        <v>16666.666666666693</v>
      </c>
      <c r="P49" s="93">
        <f t="shared" ca="1" si="20"/>
        <v>16666.666666666693</v>
      </c>
      <c r="Q49" s="93">
        <f t="shared" ca="1" si="20"/>
        <v>16666.666666666693</v>
      </c>
      <c r="R49" s="93">
        <f t="shared" ca="1" si="20"/>
        <v>16666.666666666693</v>
      </c>
      <c r="S49" s="93">
        <f t="shared" ca="1" si="20"/>
        <v>16666.666666666693</v>
      </c>
      <c r="T49" s="93">
        <f t="shared" ca="1" si="20"/>
        <v>20000</v>
      </c>
      <c r="U49" s="93">
        <f t="shared" ca="1" si="20"/>
        <v>14166.66666666669</v>
      </c>
      <c r="V49" s="93">
        <f t="shared" ca="1" si="20"/>
        <v>16666.666666666693</v>
      </c>
      <c r="W49" s="93">
        <f t="shared" ca="1" si="20"/>
        <v>16666.666666666693</v>
      </c>
      <c r="X49" s="93">
        <f t="shared" ca="1" si="20"/>
        <v>16666.666666666693</v>
      </c>
      <c r="Y49" s="93">
        <f t="shared" ca="1" si="20"/>
        <v>16666.666666666693</v>
      </c>
    </row>
    <row r="50" spans="1:25" ht="5.15" hidden="1" customHeight="1" outlineLevel="1" x14ac:dyDescent="0.35">
      <c r="J50" s="4"/>
      <c r="K50" s="4"/>
      <c r="L50" s="4"/>
      <c r="M50" s="4"/>
      <c r="N50" s="4"/>
      <c r="O50" s="4"/>
      <c r="P50" s="4"/>
      <c r="Q50" s="4"/>
      <c r="R50" s="4"/>
      <c r="S50" s="4"/>
      <c r="T50" s="4"/>
      <c r="U50" s="4"/>
      <c r="V50" s="4"/>
      <c r="W50" s="4"/>
      <c r="X50" s="4"/>
      <c r="Y50" s="4"/>
    </row>
    <row r="51" spans="1:25" hidden="1" outlineLevel="1" x14ac:dyDescent="0.35">
      <c r="B51" t="s">
        <v>1</v>
      </c>
      <c r="F51" s="85" t="s">
        <v>84</v>
      </c>
      <c r="G51" s="129" t="str">
        <f>Output!R9</f>
        <v>ON</v>
      </c>
      <c r="J51" s="39"/>
      <c r="K51" s="8">
        <f t="shared" ref="K51:Y51" ca="1" si="21">IF($G$51="ON",K153,0)</f>
        <v>0</v>
      </c>
      <c r="L51" s="8">
        <f t="shared" ca="1" si="21"/>
        <v>0</v>
      </c>
      <c r="M51" s="8">
        <f t="shared" ca="1" si="21"/>
        <v>0</v>
      </c>
      <c r="N51" s="8">
        <f t="shared" ca="1" si="21"/>
        <v>980.3921568627452</v>
      </c>
      <c r="O51" s="8">
        <f t="shared" ca="1" si="21"/>
        <v>848.57472400724976</v>
      </c>
      <c r="P51" s="8">
        <f t="shared" ca="1" si="21"/>
        <v>715.64958163196036</v>
      </c>
      <c r="Q51" s="8">
        <f t="shared" ca="1" si="21"/>
        <v>581.60742125351726</v>
      </c>
      <c r="R51" s="8">
        <f t="shared" ca="1" si="21"/>
        <v>446.43885616601159</v>
      </c>
      <c r="S51" s="8">
        <f t="shared" ca="1" si="21"/>
        <v>310.1344207836529</v>
      </c>
      <c r="T51" s="8">
        <f t="shared" ca="1" si="21"/>
        <v>368.76300135046199</v>
      </c>
      <c r="U51" s="8">
        <f t="shared" ca="1" si="21"/>
        <v>0</v>
      </c>
      <c r="V51" s="8">
        <f t="shared" ca="1" si="21"/>
        <v>0</v>
      </c>
      <c r="W51" s="8">
        <f t="shared" ca="1" si="21"/>
        <v>0</v>
      </c>
      <c r="X51" s="8">
        <f t="shared" ca="1" si="21"/>
        <v>0</v>
      </c>
      <c r="Y51" s="8">
        <f t="shared" ca="1" si="21"/>
        <v>0</v>
      </c>
    </row>
    <row r="52" spans="1:25" ht="5.15" hidden="1" customHeight="1" outlineLevel="1" x14ac:dyDescent="0.35">
      <c r="J52" s="1"/>
      <c r="K52" s="1"/>
      <c r="L52" s="1"/>
      <c r="M52" s="1"/>
      <c r="N52" s="1"/>
      <c r="O52" s="1"/>
      <c r="P52" s="1"/>
      <c r="Q52" s="1"/>
      <c r="R52" s="1"/>
      <c r="S52" s="1"/>
      <c r="T52" s="1"/>
      <c r="U52" s="1"/>
      <c r="V52" s="1"/>
      <c r="W52" s="1"/>
      <c r="X52" s="1"/>
      <c r="Y52" s="1"/>
    </row>
    <row r="53" spans="1:25" hidden="1" outlineLevel="1" x14ac:dyDescent="0.35">
      <c r="B53" s="16" t="s">
        <v>130</v>
      </c>
      <c r="C53" s="16"/>
      <c r="F53" s="16"/>
      <c r="G53" s="16"/>
      <c r="J53" s="210"/>
      <c r="K53" s="15">
        <f t="shared" ref="K53:Y53" ca="1" si="22">K49-K51</f>
        <v>0</v>
      </c>
      <c r="L53" s="15">
        <f t="shared" ca="1" si="22"/>
        <v>0</v>
      </c>
      <c r="M53" s="15">
        <f t="shared" ca="1" si="22"/>
        <v>0</v>
      </c>
      <c r="N53" s="15">
        <f t="shared" ca="1" si="22"/>
        <v>15686.274509803949</v>
      </c>
      <c r="O53" s="15">
        <f t="shared" ca="1" si="22"/>
        <v>15818.091942659443</v>
      </c>
      <c r="P53" s="15">
        <f t="shared" ca="1" si="22"/>
        <v>15951.017085034733</v>
      </c>
      <c r="Q53" s="15">
        <f t="shared" ca="1" si="22"/>
        <v>16085.059245413177</v>
      </c>
      <c r="R53" s="15">
        <f t="shared" ca="1" si="22"/>
        <v>16220.227810500683</v>
      </c>
      <c r="S53" s="15">
        <f t="shared" ca="1" si="22"/>
        <v>16356.53224588304</v>
      </c>
      <c r="T53" s="15">
        <f t="shared" ca="1" si="22"/>
        <v>19631.23699864954</v>
      </c>
      <c r="U53" s="15">
        <f t="shared" ca="1" si="22"/>
        <v>14166.66666666669</v>
      </c>
      <c r="V53" s="15">
        <f t="shared" ca="1" si="22"/>
        <v>16666.666666666693</v>
      </c>
      <c r="W53" s="15">
        <f t="shared" ca="1" si="22"/>
        <v>16666.666666666693</v>
      </c>
      <c r="X53" s="15">
        <f t="shared" ca="1" si="22"/>
        <v>16666.666666666693</v>
      </c>
      <c r="Y53" s="15">
        <f t="shared" ca="1" si="22"/>
        <v>16666.666666666693</v>
      </c>
    </row>
    <row r="54" spans="1:25" ht="5.15" hidden="1" customHeight="1" outlineLevel="1" x14ac:dyDescent="0.35">
      <c r="J54" s="1"/>
      <c r="K54" s="1"/>
      <c r="L54" s="1"/>
      <c r="M54" s="1"/>
      <c r="N54" s="1"/>
      <c r="O54" s="1"/>
      <c r="P54" s="1"/>
      <c r="Q54" s="1"/>
      <c r="R54" s="1"/>
      <c r="S54" s="1"/>
      <c r="T54" s="1"/>
      <c r="U54" s="1"/>
      <c r="V54" s="1"/>
      <c r="W54" s="1"/>
      <c r="X54" s="1"/>
      <c r="Y54" s="1"/>
    </row>
    <row r="55" spans="1:25" hidden="1" outlineLevel="1" x14ac:dyDescent="0.35">
      <c r="B55" t="s">
        <v>2</v>
      </c>
      <c r="J55" s="96"/>
      <c r="K55" s="1">
        <f t="shared" ref="K55:Y55" ca="1" si="23">MAX(0,K53)*K56</f>
        <v>0</v>
      </c>
      <c r="L55" s="1">
        <f t="shared" ca="1" si="23"/>
        <v>0</v>
      </c>
      <c r="M55" s="1">
        <f t="shared" ca="1" si="23"/>
        <v>0</v>
      </c>
      <c r="N55" s="1">
        <f t="shared" ca="1" si="23"/>
        <v>0</v>
      </c>
      <c r="O55" s="1">
        <f t="shared" ca="1" si="23"/>
        <v>0</v>
      </c>
      <c r="P55" s="1">
        <f t="shared" ca="1" si="23"/>
        <v>0</v>
      </c>
      <c r="Q55" s="1">
        <f t="shared" ca="1" si="23"/>
        <v>0</v>
      </c>
      <c r="R55" s="1">
        <f t="shared" ca="1" si="23"/>
        <v>0</v>
      </c>
      <c r="S55" s="1">
        <f t="shared" ca="1" si="23"/>
        <v>0</v>
      </c>
      <c r="T55" s="1">
        <f t="shared" ca="1" si="23"/>
        <v>0</v>
      </c>
      <c r="U55" s="1">
        <f t="shared" ca="1" si="23"/>
        <v>0</v>
      </c>
      <c r="V55" s="1">
        <f t="shared" ca="1" si="23"/>
        <v>0</v>
      </c>
      <c r="W55" s="1">
        <f t="shared" ca="1" si="23"/>
        <v>0</v>
      </c>
      <c r="X55" s="1">
        <f t="shared" ca="1" si="23"/>
        <v>0</v>
      </c>
      <c r="Y55" s="1">
        <f t="shared" ca="1" si="23"/>
        <v>0</v>
      </c>
    </row>
    <row r="56" spans="1:25" hidden="1" outlineLevel="1" x14ac:dyDescent="0.35">
      <c r="B56" s="5" t="s">
        <v>42</v>
      </c>
      <c r="C56" s="5"/>
      <c r="D56" s="5"/>
      <c r="E56" s="5"/>
      <c r="F56" s="5"/>
      <c r="G56" s="5"/>
      <c r="J56" s="99"/>
      <c r="K56" s="69">
        <v>0</v>
      </c>
      <c r="L56" s="68">
        <f t="shared" ref="L56:Y56" si="24">K56</f>
        <v>0</v>
      </c>
      <c r="M56" s="68">
        <f t="shared" si="24"/>
        <v>0</v>
      </c>
      <c r="N56" s="68">
        <f t="shared" si="24"/>
        <v>0</v>
      </c>
      <c r="O56" s="68">
        <f t="shared" si="24"/>
        <v>0</v>
      </c>
      <c r="P56" s="68">
        <f t="shared" si="24"/>
        <v>0</v>
      </c>
      <c r="Q56" s="68">
        <f t="shared" si="24"/>
        <v>0</v>
      </c>
      <c r="R56" s="68">
        <f t="shared" si="24"/>
        <v>0</v>
      </c>
      <c r="S56" s="68">
        <f t="shared" si="24"/>
        <v>0</v>
      </c>
      <c r="T56" s="68">
        <f t="shared" si="24"/>
        <v>0</v>
      </c>
      <c r="U56" s="68">
        <f t="shared" si="24"/>
        <v>0</v>
      </c>
      <c r="V56" s="68">
        <f t="shared" si="24"/>
        <v>0</v>
      </c>
      <c r="W56" s="68">
        <f t="shared" si="24"/>
        <v>0</v>
      </c>
      <c r="X56" s="68">
        <f t="shared" si="24"/>
        <v>0</v>
      </c>
      <c r="Y56" s="68">
        <f t="shared" si="24"/>
        <v>0</v>
      </c>
    </row>
    <row r="57" spans="1:25" ht="5.15" hidden="1" customHeight="1" outlineLevel="1" x14ac:dyDescent="0.35">
      <c r="J57" s="1"/>
      <c r="K57" s="1"/>
      <c r="L57" s="1"/>
      <c r="M57" s="1"/>
      <c r="N57" s="1"/>
      <c r="O57" s="1"/>
      <c r="P57" s="1"/>
      <c r="Q57" s="1"/>
      <c r="R57" s="1"/>
      <c r="S57" s="1"/>
      <c r="T57" s="1"/>
      <c r="U57" s="1"/>
      <c r="V57" s="1"/>
      <c r="W57" s="1"/>
      <c r="X57" s="1"/>
      <c r="Y57" s="1"/>
    </row>
    <row r="58" spans="1:25" s="11" customFormat="1" ht="15" hidden="1" outlineLevel="1" thickBot="1" x14ac:dyDescent="0.4">
      <c r="A58" s="31"/>
      <c r="B58" s="11" t="s">
        <v>3</v>
      </c>
      <c r="J58" s="100"/>
      <c r="K58" s="30">
        <f t="shared" ref="K58:Y58" ca="1" si="25">K53-K55</f>
        <v>0</v>
      </c>
      <c r="L58" s="30">
        <f t="shared" ca="1" si="25"/>
        <v>0</v>
      </c>
      <c r="M58" s="30">
        <f t="shared" ca="1" si="25"/>
        <v>0</v>
      </c>
      <c r="N58" s="30">
        <f t="shared" ca="1" si="25"/>
        <v>15686.274509803949</v>
      </c>
      <c r="O58" s="30">
        <f t="shared" ca="1" si="25"/>
        <v>15818.091942659443</v>
      </c>
      <c r="P58" s="30">
        <f t="shared" ca="1" si="25"/>
        <v>15951.017085034733</v>
      </c>
      <c r="Q58" s="30">
        <f t="shared" ca="1" si="25"/>
        <v>16085.059245413177</v>
      </c>
      <c r="R58" s="30">
        <f t="shared" ca="1" si="25"/>
        <v>16220.227810500683</v>
      </c>
      <c r="S58" s="30">
        <f t="shared" ca="1" si="25"/>
        <v>16356.53224588304</v>
      </c>
      <c r="T58" s="30">
        <f t="shared" ca="1" si="25"/>
        <v>19631.23699864954</v>
      </c>
      <c r="U58" s="30">
        <f t="shared" ca="1" si="25"/>
        <v>14166.66666666669</v>
      </c>
      <c r="V58" s="30">
        <f t="shared" ca="1" si="25"/>
        <v>16666.666666666693</v>
      </c>
      <c r="W58" s="30">
        <f t="shared" ca="1" si="25"/>
        <v>16666.666666666693</v>
      </c>
      <c r="X58" s="30">
        <f t="shared" ca="1" si="25"/>
        <v>16666.666666666693</v>
      </c>
      <c r="Y58" s="30">
        <f t="shared" ca="1" si="25"/>
        <v>16666.666666666693</v>
      </c>
    </row>
    <row r="59" spans="1:25" ht="5.15" hidden="1" customHeight="1" outlineLevel="1" x14ac:dyDescent="0.35">
      <c r="J59" s="1"/>
      <c r="K59" s="1"/>
      <c r="L59" s="1"/>
      <c r="M59" s="1"/>
      <c r="N59" s="1"/>
      <c r="O59" s="1"/>
      <c r="P59" s="1"/>
      <c r="Q59" s="1"/>
      <c r="R59" s="1"/>
      <c r="S59" s="1"/>
      <c r="T59" s="1"/>
      <c r="U59" s="1"/>
      <c r="V59" s="1"/>
      <c r="W59" s="1"/>
      <c r="X59" s="1"/>
      <c r="Y59" s="1"/>
    </row>
    <row r="60" spans="1:25" collapsed="1" x14ac:dyDescent="0.35">
      <c r="A60" s="17" t="s">
        <v>24</v>
      </c>
      <c r="B60" s="13" t="s">
        <v>5</v>
      </c>
      <c r="C60" s="13"/>
      <c r="D60" s="73"/>
      <c r="E60" s="73"/>
      <c r="F60" s="13"/>
      <c r="G60" s="13"/>
      <c r="H60" s="10"/>
      <c r="I60" s="10"/>
      <c r="J60" s="40" t="str">
        <f t="shared" ref="J60:Y60" si="26">J$34</f>
        <v>FUND BIZ</v>
      </c>
      <c r="K60" s="40">
        <f t="shared" si="26"/>
        <v>1</v>
      </c>
      <c r="L60" s="40">
        <f t="shared" si="26"/>
        <v>2</v>
      </c>
      <c r="M60" s="40">
        <f t="shared" si="26"/>
        <v>3</v>
      </c>
      <c r="N60" s="40">
        <f t="shared" si="26"/>
        <v>4</v>
      </c>
      <c r="O60" s="40">
        <f t="shared" si="26"/>
        <v>5</v>
      </c>
      <c r="P60" s="40">
        <f t="shared" si="26"/>
        <v>6</v>
      </c>
      <c r="Q60" s="40">
        <f t="shared" si="26"/>
        <v>7</v>
      </c>
      <c r="R60" s="40">
        <f t="shared" si="26"/>
        <v>8</v>
      </c>
      <c r="S60" s="40">
        <f t="shared" si="26"/>
        <v>9</v>
      </c>
      <c r="T60" s="40">
        <f t="shared" si="26"/>
        <v>10</v>
      </c>
      <c r="U60" s="40">
        <f t="shared" si="26"/>
        <v>11</v>
      </c>
      <c r="V60" s="40">
        <f t="shared" si="26"/>
        <v>12</v>
      </c>
      <c r="W60" s="40">
        <f t="shared" si="26"/>
        <v>13</v>
      </c>
      <c r="X60" s="40">
        <f t="shared" si="26"/>
        <v>14</v>
      </c>
      <c r="Y60" s="40">
        <f t="shared" si="26"/>
        <v>15</v>
      </c>
    </row>
    <row r="61" spans="1:25" ht="5.15" hidden="1" customHeight="1" outlineLevel="1" x14ac:dyDescent="0.35">
      <c r="J61" s="1"/>
      <c r="K61" s="1"/>
      <c r="L61" s="1"/>
      <c r="M61" s="1"/>
      <c r="N61" s="1"/>
      <c r="O61" s="1"/>
      <c r="P61" s="1"/>
      <c r="Q61" s="1"/>
      <c r="R61" s="1"/>
      <c r="S61" s="1"/>
      <c r="T61" s="1"/>
      <c r="U61" s="1"/>
      <c r="V61" s="1"/>
      <c r="W61" s="1"/>
      <c r="X61" s="1"/>
      <c r="Y61" s="1"/>
    </row>
    <row r="62" spans="1:25" hidden="1" outlineLevel="1" x14ac:dyDescent="0.35">
      <c r="B62" t="s">
        <v>6</v>
      </c>
      <c r="F62" s="85" t="s">
        <v>116</v>
      </c>
      <c r="G62" s="162">
        <f>Output!F8</f>
        <v>0</v>
      </c>
      <c r="J62" s="8">
        <f>G62</f>
        <v>0</v>
      </c>
      <c r="K62" s="8">
        <f t="shared" ref="K62:Y62" ca="1" si="27">K140</f>
        <v>0</v>
      </c>
      <c r="L62" s="8">
        <f t="shared" ca="1" si="27"/>
        <v>0</v>
      </c>
      <c r="M62" s="8">
        <f t="shared" ca="1" si="27"/>
        <v>0</v>
      </c>
      <c r="N62" s="8">
        <f t="shared" ca="1" si="27"/>
        <v>0</v>
      </c>
      <c r="O62" s="8">
        <f t="shared" ca="1" si="27"/>
        <v>0</v>
      </c>
      <c r="P62" s="8">
        <f t="shared" ca="1" si="27"/>
        <v>0</v>
      </c>
      <c r="Q62" s="8">
        <f t="shared" ca="1" si="27"/>
        <v>0</v>
      </c>
      <c r="R62" s="8">
        <f t="shared" ca="1" si="27"/>
        <v>0</v>
      </c>
      <c r="S62" s="8">
        <f t="shared" ca="1" si="27"/>
        <v>0</v>
      </c>
      <c r="T62" s="8">
        <f t="shared" ca="1" si="27"/>
        <v>0</v>
      </c>
      <c r="U62" s="8">
        <f t="shared" ca="1" si="27"/>
        <v>16581.773171277877</v>
      </c>
      <c r="V62" s="8">
        <f t="shared" ca="1" si="27"/>
        <v>13248.43983794457</v>
      </c>
      <c r="W62" s="8">
        <f t="shared" ca="1" si="27"/>
        <v>29915.106504611264</v>
      </c>
      <c r="X62" s="8">
        <f t="shared" ca="1" si="27"/>
        <v>46581.77317127787</v>
      </c>
      <c r="Y62" s="8">
        <f t="shared" ca="1" si="27"/>
        <v>63248.439837937534</v>
      </c>
    </row>
    <row r="63" spans="1:25" hidden="1" outlineLevel="1" x14ac:dyDescent="0.35">
      <c r="B63" t="s">
        <v>7</v>
      </c>
      <c r="J63" s="8">
        <f t="shared" ref="J63:Y63" si="28">J89</f>
        <v>0</v>
      </c>
      <c r="K63" s="8">
        <f t="shared" ca="1" si="28"/>
        <v>0</v>
      </c>
      <c r="L63" s="8">
        <f t="shared" ca="1" si="28"/>
        <v>0</v>
      </c>
      <c r="M63" s="8">
        <f t="shared" ca="1" si="28"/>
        <v>0</v>
      </c>
      <c r="N63" s="8">
        <f t="shared" ca="1" si="28"/>
        <v>333333.33333333337</v>
      </c>
      <c r="O63" s="8">
        <f t="shared" ca="1" si="28"/>
        <v>333333.33333333337</v>
      </c>
      <c r="P63" s="8">
        <f t="shared" ca="1" si="28"/>
        <v>333333.33333333337</v>
      </c>
      <c r="Q63" s="8">
        <f t="shared" ca="1" si="28"/>
        <v>333333.33333333337</v>
      </c>
      <c r="R63" s="8">
        <f t="shared" ca="1" si="28"/>
        <v>333333.33333333337</v>
      </c>
      <c r="S63" s="8">
        <f t="shared" ca="1" si="28"/>
        <v>333333.33333333337</v>
      </c>
      <c r="T63" s="8">
        <f t="shared" ca="1" si="28"/>
        <v>400000</v>
      </c>
      <c r="U63" s="8">
        <f t="shared" ca="1" si="28"/>
        <v>283333.33333333337</v>
      </c>
      <c r="V63" s="8">
        <f t="shared" ca="1" si="28"/>
        <v>333333.33333333337</v>
      </c>
      <c r="W63" s="8">
        <f t="shared" ca="1" si="28"/>
        <v>333333.33333333337</v>
      </c>
      <c r="X63" s="8">
        <f t="shared" ca="1" si="28"/>
        <v>333333.33333333337</v>
      </c>
      <c r="Y63" s="8">
        <f t="shared" ca="1" si="28"/>
        <v>333333.33333333337</v>
      </c>
    </row>
    <row r="64" spans="1:25" hidden="1" outlineLevel="1" x14ac:dyDescent="0.35">
      <c r="B64" t="s">
        <v>8</v>
      </c>
      <c r="J64" s="8">
        <v>0</v>
      </c>
      <c r="K64" s="8">
        <f t="shared" ref="K64:Y64" ca="1" si="29">K96</f>
        <v>200000</v>
      </c>
      <c r="L64" s="8">
        <f t="shared" ca="1" si="29"/>
        <v>400000</v>
      </c>
      <c r="M64" s="8">
        <f t="shared" ca="1" si="29"/>
        <v>600000</v>
      </c>
      <c r="N64" s="8">
        <f t="shared" ca="1" si="29"/>
        <v>600000</v>
      </c>
      <c r="O64" s="8">
        <f t="shared" ca="1" si="29"/>
        <v>600000</v>
      </c>
      <c r="P64" s="8">
        <f t="shared" ca="1" si="29"/>
        <v>600000</v>
      </c>
      <c r="Q64" s="8">
        <f t="shared" ca="1" si="29"/>
        <v>640000</v>
      </c>
      <c r="R64" s="8">
        <f t="shared" ca="1" si="29"/>
        <v>610000</v>
      </c>
      <c r="S64" s="8">
        <f t="shared" ca="1" si="29"/>
        <v>610000</v>
      </c>
      <c r="T64" s="8">
        <f t="shared" ca="1" si="29"/>
        <v>570000</v>
      </c>
      <c r="U64" s="8">
        <f t="shared" ca="1" si="29"/>
        <v>600000</v>
      </c>
      <c r="V64" s="8">
        <f t="shared" ca="1" si="29"/>
        <v>600000</v>
      </c>
      <c r="W64" s="8">
        <f t="shared" ca="1" si="29"/>
        <v>600000</v>
      </c>
      <c r="X64" s="8">
        <f t="shared" ca="1" si="29"/>
        <v>600000</v>
      </c>
      <c r="Y64" s="8">
        <f t="shared" ca="1" si="29"/>
        <v>600000</v>
      </c>
    </row>
    <row r="65" spans="1:25" hidden="1" outlineLevel="1" x14ac:dyDescent="0.35">
      <c r="B65" s="5" t="s">
        <v>9</v>
      </c>
      <c r="C65" s="5"/>
      <c r="D65" s="5"/>
      <c r="E65" s="5"/>
      <c r="F65" s="5"/>
      <c r="G65" s="5"/>
      <c r="J65" s="3">
        <f t="shared" ref="J65:Y65" si="30">SUM(J62:J64)</f>
        <v>0</v>
      </c>
      <c r="K65" s="3">
        <f t="shared" ca="1" si="30"/>
        <v>200000</v>
      </c>
      <c r="L65" s="3">
        <f t="shared" ca="1" si="30"/>
        <v>400000</v>
      </c>
      <c r="M65" s="3">
        <f t="shared" ca="1" si="30"/>
        <v>600000</v>
      </c>
      <c r="N65" s="3">
        <f t="shared" ca="1" si="30"/>
        <v>933333.33333333337</v>
      </c>
      <c r="O65" s="3">
        <f t="shared" ca="1" si="30"/>
        <v>933333.33333333337</v>
      </c>
      <c r="P65" s="3">
        <f t="shared" ca="1" si="30"/>
        <v>933333.33333333337</v>
      </c>
      <c r="Q65" s="3">
        <f t="shared" ca="1" si="30"/>
        <v>973333.33333333337</v>
      </c>
      <c r="R65" s="3">
        <f t="shared" ca="1" si="30"/>
        <v>943333.33333333337</v>
      </c>
      <c r="S65" s="3">
        <f t="shared" ca="1" si="30"/>
        <v>943333.33333333337</v>
      </c>
      <c r="T65" s="3">
        <f t="shared" ca="1" si="30"/>
        <v>970000</v>
      </c>
      <c r="U65" s="3">
        <f t="shared" ca="1" si="30"/>
        <v>899915.10650461121</v>
      </c>
      <c r="V65" s="3">
        <f t="shared" ca="1" si="30"/>
        <v>946581.77317127795</v>
      </c>
      <c r="W65" s="3">
        <f t="shared" ca="1" si="30"/>
        <v>963248.43983794469</v>
      </c>
      <c r="X65" s="3">
        <f t="shared" ca="1" si="30"/>
        <v>979915.10650461121</v>
      </c>
      <c r="Y65" s="3">
        <f t="shared" ca="1" si="30"/>
        <v>996581.77317127096</v>
      </c>
    </row>
    <row r="66" spans="1:25" ht="5.15" hidden="1" customHeight="1" outlineLevel="1" x14ac:dyDescent="0.35"/>
    <row r="67" spans="1:25" hidden="1" outlineLevel="1" x14ac:dyDescent="0.35">
      <c r="B67" t="s">
        <v>10</v>
      </c>
      <c r="J67" s="41">
        <v>0</v>
      </c>
      <c r="K67" s="41">
        <v>0</v>
      </c>
      <c r="L67" s="41">
        <v>0</v>
      </c>
      <c r="M67" s="41">
        <v>0</v>
      </c>
      <c r="N67" s="41">
        <v>0</v>
      </c>
      <c r="O67" s="41">
        <v>0</v>
      </c>
      <c r="P67" s="41">
        <v>0</v>
      </c>
      <c r="Q67" s="41">
        <v>0</v>
      </c>
      <c r="R67" s="41">
        <v>0</v>
      </c>
      <c r="S67" s="41">
        <v>0</v>
      </c>
      <c r="T67" s="41">
        <v>0</v>
      </c>
      <c r="U67" s="41">
        <v>0</v>
      </c>
      <c r="V67" s="41">
        <v>0</v>
      </c>
      <c r="W67" s="41">
        <v>0</v>
      </c>
      <c r="X67" s="41">
        <v>0</v>
      </c>
      <c r="Y67" s="41">
        <v>0</v>
      </c>
    </row>
    <row r="68" spans="1:25" ht="5.15" hidden="1" customHeight="1" outlineLevel="1" x14ac:dyDescent="0.35"/>
    <row r="69" spans="1:25" s="11" customFormat="1" hidden="1" outlineLevel="1" x14ac:dyDescent="0.35">
      <c r="A69" s="31"/>
      <c r="B69" s="57" t="s">
        <v>11</v>
      </c>
      <c r="C69" s="58"/>
      <c r="F69" s="58"/>
      <c r="G69" s="58"/>
      <c r="J69" s="59">
        <f>J65+J67</f>
        <v>0</v>
      </c>
      <c r="K69" s="59">
        <f ca="1">K65+K67</f>
        <v>200000</v>
      </c>
      <c r="L69" s="59">
        <f t="shared" ref="L69:Y69" ca="1" si="31">L65+L67</f>
        <v>400000</v>
      </c>
      <c r="M69" s="59">
        <f t="shared" ca="1" si="31"/>
        <v>600000</v>
      </c>
      <c r="N69" s="59">
        <f t="shared" ca="1" si="31"/>
        <v>933333.33333333337</v>
      </c>
      <c r="O69" s="59">
        <f t="shared" ca="1" si="31"/>
        <v>933333.33333333337</v>
      </c>
      <c r="P69" s="59">
        <f t="shared" ca="1" si="31"/>
        <v>933333.33333333337</v>
      </c>
      <c r="Q69" s="59">
        <f t="shared" ca="1" si="31"/>
        <v>973333.33333333337</v>
      </c>
      <c r="R69" s="59">
        <f t="shared" ca="1" si="31"/>
        <v>943333.33333333337</v>
      </c>
      <c r="S69" s="59">
        <f t="shared" ca="1" si="31"/>
        <v>943333.33333333337</v>
      </c>
      <c r="T69" s="59">
        <f t="shared" ca="1" si="31"/>
        <v>970000</v>
      </c>
      <c r="U69" s="59">
        <f t="shared" ca="1" si="31"/>
        <v>899915.10650461121</v>
      </c>
      <c r="V69" s="59">
        <f t="shared" ca="1" si="31"/>
        <v>946581.77317127795</v>
      </c>
      <c r="W69" s="59">
        <f t="shared" ca="1" si="31"/>
        <v>963248.43983794469</v>
      </c>
      <c r="X69" s="59">
        <f t="shared" ca="1" si="31"/>
        <v>979915.10650461121</v>
      </c>
      <c r="Y69" s="59">
        <f t="shared" ca="1" si="31"/>
        <v>996581.77317127096</v>
      </c>
    </row>
    <row r="70" spans="1:25" ht="5.15" hidden="1" customHeight="1" outlineLevel="1" x14ac:dyDescent="0.35"/>
    <row r="71" spans="1:25" hidden="1" outlineLevel="1" x14ac:dyDescent="0.35">
      <c r="B71" t="s">
        <v>12</v>
      </c>
      <c r="J71" s="8">
        <f t="shared" ref="J71:Y71" si="32">J103</f>
        <v>0</v>
      </c>
      <c r="K71" s="8">
        <f t="shared" ca="1" si="32"/>
        <v>200000</v>
      </c>
      <c r="L71" s="8">
        <f t="shared" ca="1" si="32"/>
        <v>400000</v>
      </c>
      <c r="M71" s="8">
        <f t="shared" ca="1" si="32"/>
        <v>600000</v>
      </c>
      <c r="N71" s="8">
        <f t="shared" ca="1" si="32"/>
        <v>800000</v>
      </c>
      <c r="O71" s="8">
        <f t="shared" ca="1" si="32"/>
        <v>800000</v>
      </c>
      <c r="P71" s="8">
        <f t="shared" ca="1" si="32"/>
        <v>800000</v>
      </c>
      <c r="Q71" s="8">
        <f t="shared" ca="1" si="32"/>
        <v>840000</v>
      </c>
      <c r="R71" s="8">
        <f t="shared" ca="1" si="32"/>
        <v>810000</v>
      </c>
      <c r="S71" s="8">
        <f t="shared" ca="1" si="32"/>
        <v>810000</v>
      </c>
      <c r="T71" s="8">
        <f t="shared" ca="1" si="32"/>
        <v>810000</v>
      </c>
      <c r="U71" s="8">
        <f t="shared" ca="1" si="32"/>
        <v>770000</v>
      </c>
      <c r="V71" s="8">
        <f t="shared" ca="1" si="32"/>
        <v>800000</v>
      </c>
      <c r="W71" s="8">
        <f t="shared" ca="1" si="32"/>
        <v>800000</v>
      </c>
      <c r="X71" s="8">
        <f t="shared" ca="1" si="32"/>
        <v>800000</v>
      </c>
      <c r="Y71" s="8">
        <f t="shared" ca="1" si="32"/>
        <v>800000</v>
      </c>
    </row>
    <row r="72" spans="1:25" hidden="1" outlineLevel="1" x14ac:dyDescent="0.35">
      <c r="B72" t="s">
        <v>67</v>
      </c>
      <c r="F72" s="81" t="s">
        <v>78</v>
      </c>
      <c r="G72" s="129">
        <f>Output!F9</f>
        <v>0</v>
      </c>
      <c r="J72" s="8">
        <f>J62*G72</f>
        <v>0</v>
      </c>
      <c r="K72" s="8">
        <f ca="1">K149</f>
        <v>0</v>
      </c>
      <c r="L72" s="8">
        <f t="shared" ref="L72:Y72" ca="1" si="33">L149</f>
        <v>0</v>
      </c>
      <c r="M72" s="8">
        <f t="shared" ca="1" si="33"/>
        <v>0</v>
      </c>
      <c r="N72" s="8">
        <f t="shared" ca="1" si="33"/>
        <v>117647.05882352943</v>
      </c>
      <c r="O72" s="8">
        <f t="shared" ca="1" si="33"/>
        <v>101828.96688086998</v>
      </c>
      <c r="P72" s="8">
        <f t="shared" ca="1" si="33"/>
        <v>85877.949795835244</v>
      </c>
      <c r="Q72" s="8">
        <f t="shared" ca="1" si="33"/>
        <v>69792.890550422075</v>
      </c>
      <c r="R72" s="8">
        <f t="shared" ca="1" si="33"/>
        <v>53572.66273992139</v>
      </c>
      <c r="S72" s="8">
        <f t="shared" ca="1" si="33"/>
        <v>37216.130494038349</v>
      </c>
      <c r="T72" s="8">
        <f t="shared" ca="1" si="33"/>
        <v>44251.560162055437</v>
      </c>
      <c r="U72" s="8">
        <f t="shared" ca="1" si="33"/>
        <v>0</v>
      </c>
      <c r="V72" s="8">
        <f t="shared" ca="1" si="33"/>
        <v>0</v>
      </c>
      <c r="W72" s="8">
        <f t="shared" ca="1" si="33"/>
        <v>0</v>
      </c>
      <c r="X72" s="8">
        <f t="shared" ca="1" si="33"/>
        <v>0</v>
      </c>
      <c r="Y72" s="8">
        <f t="shared" ca="1" si="33"/>
        <v>0</v>
      </c>
    </row>
    <row r="73" spans="1:25" ht="5" hidden="1" customHeight="1" outlineLevel="1" x14ac:dyDescent="0.35">
      <c r="J73" s="8"/>
      <c r="K73" s="8"/>
      <c r="L73" s="8"/>
      <c r="M73" s="8"/>
      <c r="N73" s="8"/>
      <c r="O73" s="8"/>
      <c r="P73" s="8"/>
      <c r="Q73" s="8"/>
      <c r="R73" s="8"/>
      <c r="S73" s="8"/>
      <c r="T73" s="8"/>
      <c r="U73" s="8"/>
      <c r="V73" s="8"/>
      <c r="W73" s="8"/>
      <c r="X73" s="8"/>
      <c r="Y73" s="8"/>
    </row>
    <row r="74" spans="1:25" s="11" customFormat="1" hidden="1" outlineLevel="1" x14ac:dyDescent="0.35">
      <c r="A74" s="31"/>
      <c r="B74" s="57" t="s">
        <v>19</v>
      </c>
      <c r="C74" s="58"/>
      <c r="F74" s="58"/>
      <c r="G74" s="58"/>
      <c r="J74" s="59">
        <f>SUM(J71:J72)</f>
        <v>0</v>
      </c>
      <c r="K74" s="59">
        <f t="shared" ref="K74:Y74" ca="1" si="34">SUM(K71:K72)</f>
        <v>200000</v>
      </c>
      <c r="L74" s="59">
        <f t="shared" ca="1" si="34"/>
        <v>400000</v>
      </c>
      <c r="M74" s="59">
        <f t="shared" ca="1" si="34"/>
        <v>600000</v>
      </c>
      <c r="N74" s="59">
        <f t="shared" ca="1" si="34"/>
        <v>917647.0588235294</v>
      </c>
      <c r="O74" s="59">
        <f t="shared" ca="1" si="34"/>
        <v>901828.96688086994</v>
      </c>
      <c r="P74" s="59">
        <f t="shared" ca="1" si="34"/>
        <v>885877.94979583519</v>
      </c>
      <c r="Q74" s="59">
        <f t="shared" ca="1" si="34"/>
        <v>909792.89055042202</v>
      </c>
      <c r="R74" s="59">
        <f t="shared" ca="1" si="34"/>
        <v>863572.66273992136</v>
      </c>
      <c r="S74" s="59">
        <f t="shared" ca="1" si="34"/>
        <v>847216.13049403834</v>
      </c>
      <c r="T74" s="59">
        <f t="shared" ca="1" si="34"/>
        <v>854251.56016205542</v>
      </c>
      <c r="U74" s="59">
        <f t="shared" ca="1" si="34"/>
        <v>770000</v>
      </c>
      <c r="V74" s="59">
        <f t="shared" ca="1" si="34"/>
        <v>800000</v>
      </c>
      <c r="W74" s="59">
        <f t="shared" ca="1" si="34"/>
        <v>800000</v>
      </c>
      <c r="X74" s="59">
        <f t="shared" ca="1" si="34"/>
        <v>800000</v>
      </c>
      <c r="Y74" s="59">
        <f t="shared" ca="1" si="34"/>
        <v>800000</v>
      </c>
    </row>
    <row r="75" spans="1:25" ht="5" hidden="1" customHeight="1" outlineLevel="1" x14ac:dyDescent="0.35">
      <c r="J75" s="1"/>
      <c r="K75" s="1"/>
      <c r="L75" s="1"/>
      <c r="M75" s="1"/>
      <c r="N75" s="1"/>
      <c r="O75" s="1"/>
      <c r="P75" s="1"/>
      <c r="Q75" s="1"/>
      <c r="R75" s="1"/>
      <c r="S75" s="1"/>
      <c r="T75" s="1"/>
      <c r="U75" s="1"/>
      <c r="V75" s="1"/>
      <c r="W75" s="1"/>
      <c r="X75" s="1"/>
      <c r="Y75" s="1"/>
    </row>
    <row r="76" spans="1:25" hidden="1" outlineLevel="1" x14ac:dyDescent="0.35">
      <c r="B76" t="s">
        <v>15</v>
      </c>
      <c r="J76" s="8">
        <f>J62-J72</f>
        <v>0</v>
      </c>
      <c r="K76" s="8">
        <f t="shared" ref="K76:Y76" si="35">J76</f>
        <v>0</v>
      </c>
      <c r="L76" s="8">
        <f t="shared" si="35"/>
        <v>0</v>
      </c>
      <c r="M76" s="8">
        <f t="shared" si="35"/>
        <v>0</v>
      </c>
      <c r="N76" s="8">
        <f t="shared" si="35"/>
        <v>0</v>
      </c>
      <c r="O76" s="8">
        <f t="shared" si="35"/>
        <v>0</v>
      </c>
      <c r="P76" s="8">
        <f t="shared" si="35"/>
        <v>0</v>
      </c>
      <c r="Q76" s="8">
        <f t="shared" si="35"/>
        <v>0</v>
      </c>
      <c r="R76" s="8">
        <f t="shared" si="35"/>
        <v>0</v>
      </c>
      <c r="S76" s="8">
        <f t="shared" si="35"/>
        <v>0</v>
      </c>
      <c r="T76" s="8">
        <f t="shared" si="35"/>
        <v>0</v>
      </c>
      <c r="U76" s="8">
        <f t="shared" si="35"/>
        <v>0</v>
      </c>
      <c r="V76" s="8">
        <f t="shared" si="35"/>
        <v>0</v>
      </c>
      <c r="W76" s="8">
        <f t="shared" si="35"/>
        <v>0</v>
      </c>
      <c r="X76" s="8">
        <f t="shared" si="35"/>
        <v>0</v>
      </c>
      <c r="Y76" s="8">
        <f t="shared" si="35"/>
        <v>0</v>
      </c>
    </row>
    <row r="77" spans="1:25" hidden="1" outlineLevel="1" x14ac:dyDescent="0.35">
      <c r="B77" t="s">
        <v>16</v>
      </c>
      <c r="J77" s="1">
        <f>J58</f>
        <v>0</v>
      </c>
      <c r="K77" s="1">
        <f t="shared" ref="K77:Y77" ca="1" si="36">J77+K58</f>
        <v>0</v>
      </c>
      <c r="L77" s="1">
        <f t="shared" ca="1" si="36"/>
        <v>0</v>
      </c>
      <c r="M77" s="1">
        <f t="shared" ca="1" si="36"/>
        <v>0</v>
      </c>
      <c r="N77" s="1">
        <f t="shared" ca="1" si="36"/>
        <v>15686.274509803949</v>
      </c>
      <c r="O77" s="1">
        <f t="shared" ca="1" si="36"/>
        <v>31504.366452463393</v>
      </c>
      <c r="P77" s="1">
        <f t="shared" ca="1" si="36"/>
        <v>47455.383537498128</v>
      </c>
      <c r="Q77" s="1">
        <f t="shared" ca="1" si="36"/>
        <v>63540.442782911305</v>
      </c>
      <c r="R77" s="1">
        <f t="shared" ca="1" si="36"/>
        <v>79760.670593411982</v>
      </c>
      <c r="S77" s="1">
        <f t="shared" ca="1" si="36"/>
        <v>96117.202839295016</v>
      </c>
      <c r="T77" s="1">
        <f t="shared" ca="1" si="36"/>
        <v>115748.43983794455</v>
      </c>
      <c r="U77" s="1">
        <f t="shared" ca="1" si="36"/>
        <v>129915.10650461123</v>
      </c>
      <c r="V77" s="1">
        <f t="shared" ca="1" si="36"/>
        <v>146581.77317127792</v>
      </c>
      <c r="W77" s="1">
        <f t="shared" ca="1" si="36"/>
        <v>163248.43983794461</v>
      </c>
      <c r="X77" s="1">
        <f t="shared" ca="1" si="36"/>
        <v>179915.10650461129</v>
      </c>
      <c r="Y77" s="1">
        <f t="shared" ca="1" si="36"/>
        <v>196581.77317127798</v>
      </c>
    </row>
    <row r="78" spans="1:25" hidden="1" outlineLevel="1" x14ac:dyDescent="0.35">
      <c r="B78" s="5" t="s">
        <v>18</v>
      </c>
      <c r="C78" s="5"/>
      <c r="D78" s="5"/>
      <c r="E78" s="5"/>
      <c r="F78" s="5"/>
      <c r="G78" s="5"/>
      <c r="J78" s="3">
        <f t="shared" ref="J78:Y78" si="37">SUM(J76:J77)</f>
        <v>0</v>
      </c>
      <c r="K78" s="3">
        <f t="shared" ca="1" si="37"/>
        <v>0</v>
      </c>
      <c r="L78" s="3">
        <f t="shared" ca="1" si="37"/>
        <v>0</v>
      </c>
      <c r="M78" s="3">
        <f t="shared" ca="1" si="37"/>
        <v>0</v>
      </c>
      <c r="N78" s="3">
        <f t="shared" ca="1" si="37"/>
        <v>15686.274509803949</v>
      </c>
      <c r="O78" s="3">
        <f t="shared" ca="1" si="37"/>
        <v>31504.366452463393</v>
      </c>
      <c r="P78" s="3">
        <f t="shared" ca="1" si="37"/>
        <v>47455.383537498128</v>
      </c>
      <c r="Q78" s="3">
        <f t="shared" ca="1" si="37"/>
        <v>63540.442782911305</v>
      </c>
      <c r="R78" s="3">
        <f t="shared" ca="1" si="37"/>
        <v>79760.670593411982</v>
      </c>
      <c r="S78" s="3">
        <f t="shared" ca="1" si="37"/>
        <v>96117.202839295016</v>
      </c>
      <c r="T78" s="3">
        <f t="shared" ca="1" si="37"/>
        <v>115748.43983794455</v>
      </c>
      <c r="U78" s="3">
        <f t="shared" ca="1" si="37"/>
        <v>129915.10650461123</v>
      </c>
      <c r="V78" s="3">
        <f t="shared" ca="1" si="37"/>
        <v>146581.77317127792</v>
      </c>
      <c r="W78" s="3">
        <f t="shared" ca="1" si="37"/>
        <v>163248.43983794461</v>
      </c>
      <c r="X78" s="3">
        <f t="shared" ca="1" si="37"/>
        <v>179915.10650461129</v>
      </c>
      <c r="Y78" s="3">
        <f t="shared" ca="1" si="37"/>
        <v>196581.77317127798</v>
      </c>
    </row>
    <row r="79" spans="1:25" ht="5" hidden="1" customHeight="1" outlineLevel="1" x14ac:dyDescent="0.35">
      <c r="B79" s="5"/>
      <c r="C79" s="5"/>
      <c r="D79" s="5"/>
      <c r="E79" s="5"/>
      <c r="F79" s="5"/>
      <c r="G79" s="5"/>
      <c r="J79" s="1"/>
      <c r="K79" s="1"/>
      <c r="L79" s="1"/>
      <c r="M79" s="1"/>
      <c r="N79" s="1"/>
      <c r="O79" s="1"/>
      <c r="P79" s="1"/>
      <c r="Q79" s="1"/>
      <c r="R79" s="1"/>
      <c r="S79" s="1"/>
      <c r="T79" s="1"/>
      <c r="U79" s="1"/>
      <c r="V79" s="1"/>
      <c r="W79" s="1"/>
      <c r="X79" s="1"/>
      <c r="Y79" s="1"/>
    </row>
    <row r="80" spans="1:25" s="11" customFormat="1" hidden="1" outlineLevel="1" x14ac:dyDescent="0.35">
      <c r="A80" s="31"/>
      <c r="B80" s="57" t="s">
        <v>20</v>
      </c>
      <c r="C80" s="58"/>
      <c r="F80" s="58"/>
      <c r="G80" s="58"/>
      <c r="J80" s="59">
        <f>J74+J78</f>
        <v>0</v>
      </c>
      <c r="K80" s="59">
        <f ca="1">K74+K78</f>
        <v>200000</v>
      </c>
      <c r="L80" s="59">
        <f t="shared" ref="L80:Y80" ca="1" si="38">L74+L78</f>
        <v>400000</v>
      </c>
      <c r="M80" s="59">
        <f t="shared" ca="1" si="38"/>
        <v>600000</v>
      </c>
      <c r="N80" s="59">
        <f t="shared" ca="1" si="38"/>
        <v>933333.33333333337</v>
      </c>
      <c r="O80" s="59">
        <f t="shared" ca="1" si="38"/>
        <v>933333.33333333337</v>
      </c>
      <c r="P80" s="59">
        <f t="shared" ca="1" si="38"/>
        <v>933333.33333333326</v>
      </c>
      <c r="Q80" s="59">
        <f t="shared" ca="1" si="38"/>
        <v>973333.33333333337</v>
      </c>
      <c r="R80" s="59">
        <f t="shared" ca="1" si="38"/>
        <v>943333.33333333337</v>
      </c>
      <c r="S80" s="59">
        <f t="shared" ca="1" si="38"/>
        <v>943333.33333333337</v>
      </c>
      <c r="T80" s="59">
        <f t="shared" ca="1" si="38"/>
        <v>970000</v>
      </c>
      <c r="U80" s="59">
        <f t="shared" ca="1" si="38"/>
        <v>899915.10650461121</v>
      </c>
      <c r="V80" s="59">
        <f t="shared" ca="1" si="38"/>
        <v>946581.77317127795</v>
      </c>
      <c r="W80" s="59">
        <f t="shared" ca="1" si="38"/>
        <v>963248.43983794458</v>
      </c>
      <c r="X80" s="59">
        <f t="shared" ca="1" si="38"/>
        <v>979915.10650461132</v>
      </c>
      <c r="Y80" s="59">
        <f t="shared" ca="1" si="38"/>
        <v>996581.77317127795</v>
      </c>
    </row>
    <row r="81" spans="1:25" ht="5" hidden="1" customHeight="1" outlineLevel="1" x14ac:dyDescent="0.35">
      <c r="B81" s="14"/>
      <c r="C81" s="14"/>
      <c r="D81" s="14"/>
      <c r="E81" s="14"/>
      <c r="F81" s="14"/>
      <c r="G81" s="14"/>
      <c r="J81" s="1"/>
      <c r="K81" s="1"/>
      <c r="L81" s="1"/>
      <c r="M81" s="1"/>
      <c r="N81" s="1"/>
      <c r="O81" s="1"/>
      <c r="P81" s="1"/>
      <c r="Q81" s="1"/>
      <c r="R81" s="1"/>
      <c r="S81" s="1"/>
      <c r="T81" s="1"/>
      <c r="U81" s="1"/>
      <c r="V81" s="1"/>
      <c r="W81" s="1"/>
      <c r="X81" s="1"/>
      <c r="Y81" s="1"/>
    </row>
    <row r="82" spans="1:25" s="12" customFormat="1" hidden="1" outlineLevel="1" x14ac:dyDescent="0.35">
      <c r="A82" s="33"/>
      <c r="B82" s="6" t="s">
        <v>40</v>
      </c>
      <c r="C82" s="6"/>
      <c r="D82" s="6"/>
      <c r="E82" s="6"/>
      <c r="F82" s="6"/>
      <c r="G82" s="6"/>
      <c r="J82" s="34">
        <f t="shared" ref="J82:Y82" si="39">ROUND(J69-J80,2)</f>
        <v>0</v>
      </c>
      <c r="K82" s="34">
        <f t="shared" ca="1" si="39"/>
        <v>0</v>
      </c>
      <c r="L82" s="34">
        <f t="shared" ca="1" si="39"/>
        <v>0</v>
      </c>
      <c r="M82" s="34">
        <f t="shared" ca="1" si="39"/>
        <v>0</v>
      </c>
      <c r="N82" s="34">
        <f t="shared" ca="1" si="39"/>
        <v>0</v>
      </c>
      <c r="O82" s="34">
        <f t="shared" ca="1" si="39"/>
        <v>0</v>
      </c>
      <c r="P82" s="34">
        <f t="shared" ca="1" si="39"/>
        <v>0</v>
      </c>
      <c r="Q82" s="34">
        <f t="shared" ca="1" si="39"/>
        <v>0</v>
      </c>
      <c r="R82" s="34">
        <f t="shared" ca="1" si="39"/>
        <v>0</v>
      </c>
      <c r="S82" s="34">
        <f t="shared" ca="1" si="39"/>
        <v>0</v>
      </c>
      <c r="T82" s="34">
        <f t="shared" ca="1" si="39"/>
        <v>0</v>
      </c>
      <c r="U82" s="34">
        <f t="shared" ca="1" si="39"/>
        <v>0</v>
      </c>
      <c r="V82" s="34">
        <f t="shared" ca="1" si="39"/>
        <v>0</v>
      </c>
      <c r="W82" s="34">
        <f t="shared" ca="1" si="39"/>
        <v>0</v>
      </c>
      <c r="X82" s="34">
        <f t="shared" ca="1" si="39"/>
        <v>0</v>
      </c>
      <c r="Y82" s="34">
        <f t="shared" ca="1" si="39"/>
        <v>0</v>
      </c>
    </row>
    <row r="83" spans="1:25" ht="5" hidden="1" customHeight="1" outlineLevel="1" x14ac:dyDescent="0.35">
      <c r="B83" s="5"/>
      <c r="C83" s="5"/>
      <c r="D83" s="5"/>
      <c r="E83" s="5"/>
      <c r="F83" s="5"/>
      <c r="G83" s="5"/>
      <c r="J83" s="1"/>
      <c r="K83" s="1"/>
    </row>
    <row r="84" spans="1:25" collapsed="1" x14ac:dyDescent="0.35">
      <c r="A84" s="17" t="s">
        <v>24</v>
      </c>
      <c r="B84" s="9" t="s">
        <v>7</v>
      </c>
      <c r="C84" s="9"/>
      <c r="D84" s="54"/>
      <c r="E84" s="54"/>
      <c r="F84" s="9"/>
      <c r="G84" s="9"/>
      <c r="H84" s="36"/>
      <c r="I84" s="36"/>
      <c r="J84" s="55" t="str">
        <f t="shared" ref="J84:Y84" si="40">J$34</f>
        <v>FUND BIZ</v>
      </c>
      <c r="K84" s="55">
        <f t="shared" si="40"/>
        <v>1</v>
      </c>
      <c r="L84" s="55">
        <f t="shared" si="40"/>
        <v>2</v>
      </c>
      <c r="M84" s="55">
        <f t="shared" si="40"/>
        <v>3</v>
      </c>
      <c r="N84" s="55">
        <f t="shared" si="40"/>
        <v>4</v>
      </c>
      <c r="O84" s="55">
        <f t="shared" si="40"/>
        <v>5</v>
      </c>
      <c r="P84" s="55">
        <f t="shared" si="40"/>
        <v>6</v>
      </c>
      <c r="Q84" s="55">
        <f t="shared" si="40"/>
        <v>7</v>
      </c>
      <c r="R84" s="55">
        <f t="shared" si="40"/>
        <v>8</v>
      </c>
      <c r="S84" s="55">
        <f t="shared" si="40"/>
        <v>9</v>
      </c>
      <c r="T84" s="55">
        <f t="shared" si="40"/>
        <v>10</v>
      </c>
      <c r="U84" s="55">
        <f t="shared" si="40"/>
        <v>11</v>
      </c>
      <c r="V84" s="55">
        <f t="shared" si="40"/>
        <v>12</v>
      </c>
      <c r="W84" s="55">
        <f t="shared" si="40"/>
        <v>13</v>
      </c>
      <c r="X84" s="55">
        <f t="shared" si="40"/>
        <v>14</v>
      </c>
      <c r="Y84" s="55">
        <f t="shared" si="40"/>
        <v>15</v>
      </c>
    </row>
    <row r="85" spans="1:25" ht="5" hidden="1" customHeight="1" outlineLevel="1" x14ac:dyDescent="0.35"/>
    <row r="86" spans="1:25" hidden="1" outlineLevel="1" x14ac:dyDescent="0.35">
      <c r="B86" t="s">
        <v>22</v>
      </c>
      <c r="J86" s="95">
        <v>0</v>
      </c>
      <c r="K86" s="8">
        <f t="shared" ref="K86:Y86" si="41">J89</f>
        <v>0</v>
      </c>
      <c r="L86" s="8">
        <f t="shared" ca="1" si="41"/>
        <v>0</v>
      </c>
      <c r="M86" s="8">
        <f t="shared" ca="1" si="41"/>
        <v>0</v>
      </c>
      <c r="N86" s="8">
        <f t="shared" ca="1" si="41"/>
        <v>0</v>
      </c>
      <c r="O86" s="8">
        <f t="shared" ca="1" si="41"/>
        <v>333333.33333333337</v>
      </c>
      <c r="P86" s="8">
        <f t="shared" ca="1" si="41"/>
        <v>333333.33333333337</v>
      </c>
      <c r="Q86" s="8">
        <f t="shared" ca="1" si="41"/>
        <v>333333.33333333337</v>
      </c>
      <c r="R86" s="8">
        <f t="shared" ca="1" si="41"/>
        <v>333333.33333333337</v>
      </c>
      <c r="S86" s="8">
        <f t="shared" ca="1" si="41"/>
        <v>333333.33333333337</v>
      </c>
      <c r="T86" s="8">
        <f t="shared" ca="1" si="41"/>
        <v>333333.33333333337</v>
      </c>
      <c r="U86" s="8">
        <f t="shared" ca="1" si="41"/>
        <v>400000</v>
      </c>
      <c r="V86" s="8">
        <f t="shared" ca="1" si="41"/>
        <v>283333.33333333337</v>
      </c>
      <c r="W86" s="8">
        <f t="shared" ca="1" si="41"/>
        <v>333333.33333333337</v>
      </c>
      <c r="X86" s="8">
        <f t="shared" ca="1" si="41"/>
        <v>333333.33333333337</v>
      </c>
      <c r="Y86" s="8">
        <f t="shared" ca="1" si="41"/>
        <v>333333.33333333337</v>
      </c>
    </row>
    <row r="87" spans="1:25" hidden="1" outlineLevel="1" x14ac:dyDescent="0.35">
      <c r="B87" t="s">
        <v>53</v>
      </c>
      <c r="J87" s="95">
        <v>0</v>
      </c>
      <c r="K87" s="8">
        <f t="shared" ref="K87:Y87" ca="1" si="42">K12</f>
        <v>0</v>
      </c>
      <c r="L87" s="8">
        <f t="shared" ca="1" si="42"/>
        <v>0</v>
      </c>
      <c r="M87" s="8">
        <f t="shared" ca="1" si="42"/>
        <v>0</v>
      </c>
      <c r="N87" s="8">
        <f t="shared" ca="1" si="42"/>
        <v>333333.33333333337</v>
      </c>
      <c r="O87" s="8">
        <f t="shared" ca="1" si="42"/>
        <v>333333.33333333337</v>
      </c>
      <c r="P87" s="8">
        <f t="shared" ca="1" si="42"/>
        <v>333333.33333333337</v>
      </c>
      <c r="Q87" s="8">
        <f t="shared" ca="1" si="42"/>
        <v>333333.33333333337</v>
      </c>
      <c r="R87" s="8">
        <f t="shared" ca="1" si="42"/>
        <v>333333.33333333337</v>
      </c>
      <c r="S87" s="8">
        <f t="shared" ca="1" si="42"/>
        <v>333333.33333333337</v>
      </c>
      <c r="T87" s="8">
        <f t="shared" ca="1" si="42"/>
        <v>400000</v>
      </c>
      <c r="U87" s="8">
        <f t="shared" ca="1" si="42"/>
        <v>283333.33333333337</v>
      </c>
      <c r="V87" s="8">
        <f t="shared" ca="1" si="42"/>
        <v>333333.33333333337</v>
      </c>
      <c r="W87" s="8">
        <f t="shared" ca="1" si="42"/>
        <v>333333.33333333337</v>
      </c>
      <c r="X87" s="8">
        <f t="shared" ca="1" si="42"/>
        <v>333333.33333333337</v>
      </c>
      <c r="Y87" s="8">
        <f t="shared" ca="1" si="42"/>
        <v>333333.33333333337</v>
      </c>
    </row>
    <row r="88" spans="1:25" hidden="1" outlineLevel="1" x14ac:dyDescent="0.35">
      <c r="B88" t="s">
        <v>52</v>
      </c>
      <c r="J88" s="95">
        <v>0</v>
      </c>
      <c r="K88" s="8">
        <f t="shared" ref="K88:Y88" ca="1" si="43">K23</f>
        <v>0</v>
      </c>
      <c r="L88" s="8">
        <f t="shared" ca="1" si="43"/>
        <v>0</v>
      </c>
      <c r="M88" s="8">
        <f t="shared" ca="1" si="43"/>
        <v>0</v>
      </c>
      <c r="N88" s="8">
        <f t="shared" ca="1" si="43"/>
        <v>0</v>
      </c>
      <c r="O88" s="8">
        <f t="shared" ca="1" si="43"/>
        <v>333333.33333333337</v>
      </c>
      <c r="P88" s="8">
        <f t="shared" ca="1" si="43"/>
        <v>333333.33333333337</v>
      </c>
      <c r="Q88" s="8">
        <f t="shared" ca="1" si="43"/>
        <v>333333.33333333337</v>
      </c>
      <c r="R88" s="8">
        <f t="shared" ca="1" si="43"/>
        <v>333333.33333333337</v>
      </c>
      <c r="S88" s="8">
        <f t="shared" ca="1" si="43"/>
        <v>333333.33333333337</v>
      </c>
      <c r="T88" s="8">
        <f t="shared" ca="1" si="43"/>
        <v>333333.33333333337</v>
      </c>
      <c r="U88" s="8">
        <f t="shared" ca="1" si="43"/>
        <v>400000</v>
      </c>
      <c r="V88" s="8">
        <f t="shared" ca="1" si="43"/>
        <v>283333.33333333337</v>
      </c>
      <c r="W88" s="8">
        <f t="shared" ca="1" si="43"/>
        <v>333333.33333333337</v>
      </c>
      <c r="X88" s="8">
        <f t="shared" ca="1" si="43"/>
        <v>333333.33333333337</v>
      </c>
      <c r="Y88" s="8">
        <f t="shared" ca="1" si="43"/>
        <v>333333.33333333337</v>
      </c>
    </row>
    <row r="89" spans="1:25" s="11" customFormat="1" hidden="1" outlineLevel="1" x14ac:dyDescent="0.35">
      <c r="A89" s="31"/>
      <c r="B89" s="11" t="s">
        <v>17</v>
      </c>
      <c r="J89" s="37">
        <f t="shared" ref="J89:Y89" si="44">J86+J87-J88</f>
        <v>0</v>
      </c>
      <c r="K89" s="37">
        <f t="shared" ca="1" si="44"/>
        <v>0</v>
      </c>
      <c r="L89" s="37">
        <f t="shared" ca="1" si="44"/>
        <v>0</v>
      </c>
      <c r="M89" s="37">
        <f t="shared" ca="1" si="44"/>
        <v>0</v>
      </c>
      <c r="N89" s="37">
        <f t="shared" ca="1" si="44"/>
        <v>333333.33333333337</v>
      </c>
      <c r="O89" s="37">
        <f t="shared" ca="1" si="44"/>
        <v>333333.33333333337</v>
      </c>
      <c r="P89" s="37">
        <f t="shared" ca="1" si="44"/>
        <v>333333.33333333337</v>
      </c>
      <c r="Q89" s="37">
        <f t="shared" ca="1" si="44"/>
        <v>333333.33333333337</v>
      </c>
      <c r="R89" s="37">
        <f t="shared" ca="1" si="44"/>
        <v>333333.33333333337</v>
      </c>
      <c r="S89" s="37">
        <f t="shared" ca="1" si="44"/>
        <v>333333.33333333337</v>
      </c>
      <c r="T89" s="37">
        <f t="shared" ca="1" si="44"/>
        <v>400000</v>
      </c>
      <c r="U89" s="37">
        <f t="shared" ca="1" si="44"/>
        <v>283333.33333333337</v>
      </c>
      <c r="V89" s="37">
        <f t="shared" ca="1" si="44"/>
        <v>333333.33333333337</v>
      </c>
      <c r="W89" s="37">
        <f t="shared" ca="1" si="44"/>
        <v>333333.33333333337</v>
      </c>
      <c r="X89" s="37">
        <f t="shared" ca="1" si="44"/>
        <v>333333.33333333337</v>
      </c>
      <c r="Y89" s="37">
        <f t="shared" ca="1" si="44"/>
        <v>333333.33333333337</v>
      </c>
    </row>
    <row r="90" spans="1:25" ht="5" hidden="1" customHeight="1" outlineLevel="1" x14ac:dyDescent="0.35"/>
    <row r="91" spans="1:25" collapsed="1" x14ac:dyDescent="0.35">
      <c r="A91" s="17" t="s">
        <v>24</v>
      </c>
      <c r="B91" s="9" t="s">
        <v>8</v>
      </c>
      <c r="C91" s="9"/>
      <c r="D91" s="54"/>
      <c r="E91" s="54"/>
      <c r="F91" s="9"/>
      <c r="G91" s="9"/>
      <c r="H91" s="36"/>
      <c r="I91" s="36"/>
      <c r="J91" s="55" t="str">
        <f t="shared" ref="J91:Y91" si="45">J$34</f>
        <v>FUND BIZ</v>
      </c>
      <c r="K91" s="55">
        <f t="shared" si="45"/>
        <v>1</v>
      </c>
      <c r="L91" s="55">
        <f t="shared" si="45"/>
        <v>2</v>
      </c>
      <c r="M91" s="55">
        <f t="shared" si="45"/>
        <v>3</v>
      </c>
      <c r="N91" s="55">
        <f t="shared" si="45"/>
        <v>4</v>
      </c>
      <c r="O91" s="55">
        <f t="shared" si="45"/>
        <v>5</v>
      </c>
      <c r="P91" s="55">
        <f t="shared" si="45"/>
        <v>6</v>
      </c>
      <c r="Q91" s="55">
        <f t="shared" si="45"/>
        <v>7</v>
      </c>
      <c r="R91" s="55">
        <f t="shared" si="45"/>
        <v>8</v>
      </c>
      <c r="S91" s="55">
        <f t="shared" si="45"/>
        <v>9</v>
      </c>
      <c r="T91" s="55">
        <f t="shared" si="45"/>
        <v>10</v>
      </c>
      <c r="U91" s="55">
        <f t="shared" si="45"/>
        <v>11</v>
      </c>
      <c r="V91" s="55">
        <f t="shared" si="45"/>
        <v>12</v>
      </c>
      <c r="W91" s="55">
        <f t="shared" si="45"/>
        <v>13</v>
      </c>
      <c r="X91" s="55">
        <f t="shared" si="45"/>
        <v>14</v>
      </c>
      <c r="Y91" s="55">
        <f t="shared" si="45"/>
        <v>15</v>
      </c>
    </row>
    <row r="92" spans="1:25" ht="5.15" hidden="1" customHeight="1" outlineLevel="1" x14ac:dyDescent="0.35"/>
    <row r="93" spans="1:25" hidden="1" outlineLevel="1" x14ac:dyDescent="0.35">
      <c r="B93" t="s">
        <v>22</v>
      </c>
      <c r="J93" s="95">
        <v>0</v>
      </c>
      <c r="K93" s="8">
        <f t="shared" ref="K93:Y93" si="46">J96</f>
        <v>0</v>
      </c>
      <c r="L93" s="1">
        <f t="shared" ca="1" si="46"/>
        <v>200000</v>
      </c>
      <c r="M93" s="1">
        <f t="shared" ca="1" si="46"/>
        <v>400000</v>
      </c>
      <c r="N93" s="1">
        <f t="shared" ca="1" si="46"/>
        <v>600000</v>
      </c>
      <c r="O93" s="1">
        <f t="shared" ca="1" si="46"/>
        <v>600000</v>
      </c>
      <c r="P93" s="1">
        <f t="shared" ca="1" si="46"/>
        <v>600000</v>
      </c>
      <c r="Q93" s="1">
        <f t="shared" ca="1" si="46"/>
        <v>600000</v>
      </c>
      <c r="R93" s="1">
        <f t="shared" ca="1" si="46"/>
        <v>640000</v>
      </c>
      <c r="S93" s="1">
        <f t="shared" ca="1" si="46"/>
        <v>610000</v>
      </c>
      <c r="T93" s="1">
        <f t="shared" ca="1" si="46"/>
        <v>610000</v>
      </c>
      <c r="U93" s="1">
        <f t="shared" ca="1" si="46"/>
        <v>570000</v>
      </c>
      <c r="V93" s="1">
        <f t="shared" ca="1" si="46"/>
        <v>600000</v>
      </c>
      <c r="W93" s="1">
        <f t="shared" ca="1" si="46"/>
        <v>600000</v>
      </c>
      <c r="X93" s="1">
        <f t="shared" ca="1" si="46"/>
        <v>600000</v>
      </c>
      <c r="Y93" s="1">
        <f t="shared" ca="1" si="46"/>
        <v>600000</v>
      </c>
    </row>
    <row r="94" spans="1:25" hidden="1" outlineLevel="1" x14ac:dyDescent="0.35">
      <c r="B94" t="s">
        <v>54</v>
      </c>
      <c r="J94" s="95">
        <v>0</v>
      </c>
      <c r="K94" s="8">
        <f t="shared" ref="K94:Y94" si="47">K31</f>
        <v>200000</v>
      </c>
      <c r="L94" s="8">
        <f t="shared" si="47"/>
        <v>200000</v>
      </c>
      <c r="M94" s="8">
        <f t="shared" si="47"/>
        <v>200000</v>
      </c>
      <c r="N94" s="8">
        <f t="shared" si="47"/>
        <v>200000</v>
      </c>
      <c r="O94" s="8">
        <f t="shared" si="47"/>
        <v>200000</v>
      </c>
      <c r="P94" s="8">
        <f t="shared" si="47"/>
        <v>200000</v>
      </c>
      <c r="Q94" s="8">
        <f t="shared" si="47"/>
        <v>240000</v>
      </c>
      <c r="R94" s="8">
        <f t="shared" si="47"/>
        <v>170000</v>
      </c>
      <c r="S94" s="8">
        <f t="shared" si="47"/>
        <v>200000</v>
      </c>
      <c r="T94" s="8">
        <f t="shared" si="47"/>
        <v>200000</v>
      </c>
      <c r="U94" s="8">
        <f t="shared" si="47"/>
        <v>200000</v>
      </c>
      <c r="V94" s="8">
        <f t="shared" si="47"/>
        <v>200000</v>
      </c>
      <c r="W94" s="8">
        <f t="shared" si="47"/>
        <v>200000</v>
      </c>
      <c r="X94" s="8">
        <f t="shared" si="47"/>
        <v>200000</v>
      </c>
      <c r="Y94" s="8">
        <f t="shared" si="47"/>
        <v>200000</v>
      </c>
    </row>
    <row r="95" spans="1:25" hidden="1" outlineLevel="1" x14ac:dyDescent="0.35">
      <c r="B95" t="s">
        <v>55</v>
      </c>
      <c r="J95" s="95">
        <v>0</v>
      </c>
      <c r="K95" s="8">
        <f t="shared" ref="K95:Y95" ca="1" si="48">K17</f>
        <v>0</v>
      </c>
      <c r="L95" s="8">
        <f t="shared" ca="1" si="48"/>
        <v>0</v>
      </c>
      <c r="M95" s="8">
        <f t="shared" ca="1" si="48"/>
        <v>0</v>
      </c>
      <c r="N95" s="8">
        <f t="shared" ca="1" si="48"/>
        <v>200000</v>
      </c>
      <c r="O95" s="8">
        <f t="shared" ca="1" si="48"/>
        <v>200000</v>
      </c>
      <c r="P95" s="8">
        <f t="shared" ca="1" si="48"/>
        <v>200000</v>
      </c>
      <c r="Q95" s="8">
        <f t="shared" ca="1" si="48"/>
        <v>200000</v>
      </c>
      <c r="R95" s="8">
        <f t="shared" ca="1" si="48"/>
        <v>200000</v>
      </c>
      <c r="S95" s="8">
        <f t="shared" ca="1" si="48"/>
        <v>200000</v>
      </c>
      <c r="T95" s="8">
        <f t="shared" ca="1" si="48"/>
        <v>240000</v>
      </c>
      <c r="U95" s="8">
        <f t="shared" ca="1" si="48"/>
        <v>170000</v>
      </c>
      <c r="V95" s="8">
        <f t="shared" ca="1" si="48"/>
        <v>200000</v>
      </c>
      <c r="W95" s="8">
        <f t="shared" ca="1" si="48"/>
        <v>200000</v>
      </c>
      <c r="X95" s="8">
        <f t="shared" ca="1" si="48"/>
        <v>200000</v>
      </c>
      <c r="Y95" s="8">
        <f t="shared" ca="1" si="48"/>
        <v>200000</v>
      </c>
    </row>
    <row r="96" spans="1:25" s="11" customFormat="1" hidden="1" outlineLevel="1" x14ac:dyDescent="0.35">
      <c r="A96" s="31"/>
      <c r="B96" s="11" t="s">
        <v>17</v>
      </c>
      <c r="J96" s="37">
        <f t="shared" ref="J96:Y96" si="49">J93+J94-J95</f>
        <v>0</v>
      </c>
      <c r="K96" s="37">
        <f t="shared" ca="1" si="49"/>
        <v>200000</v>
      </c>
      <c r="L96" s="37">
        <f t="shared" ca="1" si="49"/>
        <v>400000</v>
      </c>
      <c r="M96" s="37">
        <f t="shared" ca="1" si="49"/>
        <v>600000</v>
      </c>
      <c r="N96" s="37">
        <f t="shared" ca="1" si="49"/>
        <v>600000</v>
      </c>
      <c r="O96" s="37">
        <f t="shared" ca="1" si="49"/>
        <v>600000</v>
      </c>
      <c r="P96" s="37">
        <f t="shared" ca="1" si="49"/>
        <v>600000</v>
      </c>
      <c r="Q96" s="37">
        <f t="shared" ca="1" si="49"/>
        <v>640000</v>
      </c>
      <c r="R96" s="37">
        <f t="shared" ca="1" si="49"/>
        <v>610000</v>
      </c>
      <c r="S96" s="37">
        <f t="shared" ca="1" si="49"/>
        <v>610000</v>
      </c>
      <c r="T96" s="37">
        <f t="shared" ca="1" si="49"/>
        <v>570000</v>
      </c>
      <c r="U96" s="37">
        <f t="shared" ca="1" si="49"/>
        <v>600000</v>
      </c>
      <c r="V96" s="37">
        <f t="shared" ca="1" si="49"/>
        <v>600000</v>
      </c>
      <c r="W96" s="37">
        <f t="shared" ca="1" si="49"/>
        <v>600000</v>
      </c>
      <c r="X96" s="37">
        <f t="shared" ca="1" si="49"/>
        <v>600000</v>
      </c>
      <c r="Y96" s="37">
        <f t="shared" ca="1" si="49"/>
        <v>600000</v>
      </c>
    </row>
    <row r="97" spans="1:25" ht="5.15" hidden="1" customHeight="1" outlineLevel="1" x14ac:dyDescent="0.35"/>
    <row r="98" spans="1:25" collapsed="1" x14ac:dyDescent="0.35">
      <c r="A98" s="17" t="s">
        <v>24</v>
      </c>
      <c r="B98" s="9" t="s">
        <v>12</v>
      </c>
      <c r="C98" s="9"/>
      <c r="D98" s="54"/>
      <c r="E98" s="54"/>
      <c r="F98" s="9"/>
      <c r="G98" s="9"/>
      <c r="H98" s="36"/>
      <c r="I98" s="36"/>
      <c r="J98" s="55" t="str">
        <f t="shared" ref="J98:Y98" si="50">J$34</f>
        <v>FUND BIZ</v>
      </c>
      <c r="K98" s="55">
        <f t="shared" si="50"/>
        <v>1</v>
      </c>
      <c r="L98" s="55">
        <f t="shared" si="50"/>
        <v>2</v>
      </c>
      <c r="M98" s="55">
        <f t="shared" si="50"/>
        <v>3</v>
      </c>
      <c r="N98" s="55">
        <f t="shared" si="50"/>
        <v>4</v>
      </c>
      <c r="O98" s="55">
        <f t="shared" si="50"/>
        <v>5</v>
      </c>
      <c r="P98" s="55">
        <f t="shared" si="50"/>
        <v>6</v>
      </c>
      <c r="Q98" s="55">
        <f t="shared" si="50"/>
        <v>7</v>
      </c>
      <c r="R98" s="55">
        <f t="shared" si="50"/>
        <v>8</v>
      </c>
      <c r="S98" s="55">
        <f t="shared" si="50"/>
        <v>9</v>
      </c>
      <c r="T98" s="55">
        <f t="shared" si="50"/>
        <v>10</v>
      </c>
      <c r="U98" s="55">
        <f t="shared" si="50"/>
        <v>11</v>
      </c>
      <c r="V98" s="55">
        <f t="shared" si="50"/>
        <v>12</v>
      </c>
      <c r="W98" s="55">
        <f t="shared" si="50"/>
        <v>13</v>
      </c>
      <c r="X98" s="55">
        <f t="shared" si="50"/>
        <v>14</v>
      </c>
      <c r="Y98" s="55">
        <f t="shared" si="50"/>
        <v>15</v>
      </c>
    </row>
    <row r="99" spans="1:25" ht="5.15" hidden="1" customHeight="1" outlineLevel="1" x14ac:dyDescent="0.35"/>
    <row r="100" spans="1:25" hidden="1" outlineLevel="1" x14ac:dyDescent="0.35">
      <c r="B100" t="s">
        <v>22</v>
      </c>
      <c r="J100" s="95">
        <v>0</v>
      </c>
      <c r="K100" s="159">
        <f t="shared" ref="K100:Y100" si="51">J103</f>
        <v>0</v>
      </c>
      <c r="L100" s="160">
        <f t="shared" ca="1" si="51"/>
        <v>200000</v>
      </c>
      <c r="M100" s="160">
        <f t="shared" ca="1" si="51"/>
        <v>400000</v>
      </c>
      <c r="N100" s="160">
        <f t="shared" ca="1" si="51"/>
        <v>600000</v>
      </c>
      <c r="O100" s="160">
        <f t="shared" ca="1" si="51"/>
        <v>800000</v>
      </c>
      <c r="P100" s="160">
        <f t="shared" ca="1" si="51"/>
        <v>800000</v>
      </c>
      <c r="Q100" s="160">
        <f t="shared" ca="1" si="51"/>
        <v>800000</v>
      </c>
      <c r="R100" s="160">
        <f t="shared" ca="1" si="51"/>
        <v>840000</v>
      </c>
      <c r="S100" s="160">
        <f t="shared" ca="1" si="51"/>
        <v>810000</v>
      </c>
      <c r="T100" s="160">
        <f t="shared" ca="1" si="51"/>
        <v>810000</v>
      </c>
      <c r="U100" s="160">
        <f t="shared" ca="1" si="51"/>
        <v>810000</v>
      </c>
      <c r="V100" s="160">
        <f t="shared" ca="1" si="51"/>
        <v>770000</v>
      </c>
      <c r="W100" s="160">
        <f t="shared" ca="1" si="51"/>
        <v>800000</v>
      </c>
      <c r="X100" s="160">
        <f t="shared" ca="1" si="51"/>
        <v>800000</v>
      </c>
      <c r="Y100" s="160">
        <f t="shared" ca="1" si="51"/>
        <v>800000</v>
      </c>
    </row>
    <row r="101" spans="1:25" hidden="1" outlineLevel="1" x14ac:dyDescent="0.35">
      <c r="B101" t="s">
        <v>56</v>
      </c>
      <c r="F101" s="196"/>
      <c r="G101" s="197"/>
      <c r="J101" s="95">
        <v>0</v>
      </c>
      <c r="K101" s="8">
        <f>K94</f>
        <v>200000</v>
      </c>
      <c r="L101" s="8">
        <f t="shared" ref="L101:Y101" si="52">L94</f>
        <v>200000</v>
      </c>
      <c r="M101" s="8">
        <f t="shared" si="52"/>
        <v>200000</v>
      </c>
      <c r="N101" s="8">
        <f t="shared" si="52"/>
        <v>200000</v>
      </c>
      <c r="O101" s="8">
        <f t="shared" si="52"/>
        <v>200000</v>
      </c>
      <c r="P101" s="8">
        <f t="shared" si="52"/>
        <v>200000</v>
      </c>
      <c r="Q101" s="8">
        <f t="shared" si="52"/>
        <v>240000</v>
      </c>
      <c r="R101" s="8">
        <f t="shared" si="52"/>
        <v>170000</v>
      </c>
      <c r="S101" s="8">
        <f t="shared" si="52"/>
        <v>200000</v>
      </c>
      <c r="T101" s="8">
        <f t="shared" si="52"/>
        <v>200000</v>
      </c>
      <c r="U101" s="8">
        <f t="shared" si="52"/>
        <v>200000</v>
      </c>
      <c r="V101" s="8">
        <f t="shared" si="52"/>
        <v>200000</v>
      </c>
      <c r="W101" s="8">
        <f t="shared" si="52"/>
        <v>200000</v>
      </c>
      <c r="X101" s="8">
        <f t="shared" si="52"/>
        <v>200000</v>
      </c>
      <c r="Y101" s="8">
        <f t="shared" si="52"/>
        <v>200000</v>
      </c>
    </row>
    <row r="102" spans="1:25" hidden="1" outlineLevel="1" x14ac:dyDescent="0.35">
      <c r="B102" t="s">
        <v>57</v>
      </c>
      <c r="F102" s="80" t="s">
        <v>107</v>
      </c>
      <c r="G102" s="128">
        <f>Output!I10</f>
        <v>4</v>
      </c>
      <c r="J102" s="95">
        <v>0</v>
      </c>
      <c r="K102" s="8">
        <f ca="1">OFFSET(K101,0,-$G$102)</f>
        <v>0</v>
      </c>
      <c r="L102" s="8">
        <f t="shared" ref="L102:Y102" ca="1" si="53">OFFSET(L101,0,-$G$102)</f>
        <v>0</v>
      </c>
      <c r="M102" s="8">
        <f t="shared" ca="1" si="53"/>
        <v>0</v>
      </c>
      <c r="N102" s="8">
        <f t="shared" ca="1" si="53"/>
        <v>0</v>
      </c>
      <c r="O102" s="8">
        <f t="shared" ca="1" si="53"/>
        <v>200000</v>
      </c>
      <c r="P102" s="8">
        <f t="shared" ca="1" si="53"/>
        <v>200000</v>
      </c>
      <c r="Q102" s="8">
        <f t="shared" ca="1" si="53"/>
        <v>200000</v>
      </c>
      <c r="R102" s="8">
        <f t="shared" ca="1" si="53"/>
        <v>200000</v>
      </c>
      <c r="S102" s="8">
        <f t="shared" ca="1" si="53"/>
        <v>200000</v>
      </c>
      <c r="T102" s="8">
        <f t="shared" ca="1" si="53"/>
        <v>200000</v>
      </c>
      <c r="U102" s="8">
        <f t="shared" ca="1" si="53"/>
        <v>240000</v>
      </c>
      <c r="V102" s="8">
        <f t="shared" ca="1" si="53"/>
        <v>170000</v>
      </c>
      <c r="W102" s="8">
        <f t="shared" ca="1" si="53"/>
        <v>200000</v>
      </c>
      <c r="X102" s="8">
        <f t="shared" ca="1" si="53"/>
        <v>200000</v>
      </c>
      <c r="Y102" s="8">
        <f t="shared" ca="1" si="53"/>
        <v>200000</v>
      </c>
    </row>
    <row r="103" spans="1:25" s="11" customFormat="1" hidden="1" outlineLevel="1" x14ac:dyDescent="0.35">
      <c r="A103" s="31"/>
      <c r="B103" s="11" t="s">
        <v>17</v>
      </c>
      <c r="J103" s="161">
        <f t="shared" ref="J103:Y103" si="54">J100+J101-J102</f>
        <v>0</v>
      </c>
      <c r="K103" s="161">
        <f t="shared" ca="1" si="54"/>
        <v>200000</v>
      </c>
      <c r="L103" s="161">
        <f t="shared" ca="1" si="54"/>
        <v>400000</v>
      </c>
      <c r="M103" s="161">
        <f t="shared" ca="1" si="54"/>
        <v>600000</v>
      </c>
      <c r="N103" s="161">
        <f t="shared" ca="1" si="54"/>
        <v>800000</v>
      </c>
      <c r="O103" s="161">
        <f t="shared" ca="1" si="54"/>
        <v>800000</v>
      </c>
      <c r="P103" s="161">
        <f t="shared" ca="1" si="54"/>
        <v>800000</v>
      </c>
      <c r="Q103" s="161">
        <f t="shared" ca="1" si="54"/>
        <v>840000</v>
      </c>
      <c r="R103" s="161">
        <f t="shared" ca="1" si="54"/>
        <v>810000</v>
      </c>
      <c r="S103" s="161">
        <f t="shared" ca="1" si="54"/>
        <v>810000</v>
      </c>
      <c r="T103" s="161">
        <f t="shared" ca="1" si="54"/>
        <v>810000</v>
      </c>
      <c r="U103" s="161">
        <f t="shared" ca="1" si="54"/>
        <v>770000</v>
      </c>
      <c r="V103" s="161">
        <f t="shared" ca="1" si="54"/>
        <v>800000</v>
      </c>
      <c r="W103" s="161">
        <f t="shared" ca="1" si="54"/>
        <v>800000</v>
      </c>
      <c r="X103" s="161">
        <f t="shared" ca="1" si="54"/>
        <v>800000</v>
      </c>
      <c r="Y103" s="161">
        <f t="shared" ca="1" si="54"/>
        <v>800000</v>
      </c>
    </row>
    <row r="104" spans="1:25" ht="5" hidden="1" customHeight="1" outlineLevel="1" x14ac:dyDescent="0.35"/>
    <row r="105" spans="1:25" collapsed="1" x14ac:dyDescent="0.35">
      <c r="A105" s="17" t="s">
        <v>24</v>
      </c>
      <c r="B105" s="13" t="s">
        <v>25</v>
      </c>
      <c r="C105" s="13"/>
      <c r="D105" s="73"/>
      <c r="E105" s="73"/>
      <c r="F105" s="13"/>
      <c r="G105" s="13"/>
      <c r="H105" s="10"/>
      <c r="I105" s="10"/>
      <c r="J105" s="40" t="str">
        <f t="shared" ref="J105:Y105" si="55">J34</f>
        <v>FUND BIZ</v>
      </c>
      <c r="K105" s="40">
        <f t="shared" si="55"/>
        <v>1</v>
      </c>
      <c r="L105" s="40">
        <f t="shared" si="55"/>
        <v>2</v>
      </c>
      <c r="M105" s="40">
        <f t="shared" si="55"/>
        <v>3</v>
      </c>
      <c r="N105" s="40">
        <f t="shared" si="55"/>
        <v>4</v>
      </c>
      <c r="O105" s="40">
        <f t="shared" si="55"/>
        <v>5</v>
      </c>
      <c r="P105" s="40">
        <f t="shared" si="55"/>
        <v>6</v>
      </c>
      <c r="Q105" s="40">
        <f t="shared" si="55"/>
        <v>7</v>
      </c>
      <c r="R105" s="40">
        <f t="shared" si="55"/>
        <v>8</v>
      </c>
      <c r="S105" s="40">
        <f t="shared" si="55"/>
        <v>9</v>
      </c>
      <c r="T105" s="40">
        <f t="shared" si="55"/>
        <v>10</v>
      </c>
      <c r="U105" s="40">
        <f t="shared" si="55"/>
        <v>11</v>
      </c>
      <c r="V105" s="40">
        <f t="shared" si="55"/>
        <v>12</v>
      </c>
      <c r="W105" s="40">
        <f t="shared" si="55"/>
        <v>13</v>
      </c>
      <c r="X105" s="40">
        <f t="shared" si="55"/>
        <v>14</v>
      </c>
      <c r="Y105" s="40">
        <f t="shared" si="55"/>
        <v>15</v>
      </c>
    </row>
    <row r="106" spans="1:25" ht="5" hidden="1" customHeight="1" outlineLevel="1" x14ac:dyDescent="0.35"/>
    <row r="107" spans="1:25" hidden="1" outlineLevel="1" x14ac:dyDescent="0.35">
      <c r="B107" s="11" t="s">
        <v>26</v>
      </c>
      <c r="C107" s="11"/>
      <c r="D107" s="11"/>
      <c r="E107" s="11"/>
      <c r="F107" s="11"/>
      <c r="G107" s="11"/>
      <c r="H107" s="23"/>
      <c r="I107" s="23"/>
      <c r="J107" s="8"/>
      <c r="K107" s="23"/>
      <c r="L107" s="23"/>
      <c r="M107" s="23"/>
      <c r="N107" s="23"/>
      <c r="O107" s="23"/>
      <c r="P107" s="23"/>
      <c r="Q107" s="23"/>
      <c r="R107" s="23"/>
      <c r="S107" s="23"/>
      <c r="T107" s="23"/>
      <c r="U107" s="23"/>
      <c r="V107" s="23"/>
      <c r="W107" s="23"/>
      <c r="X107" s="23"/>
      <c r="Y107" s="23"/>
    </row>
    <row r="108" spans="1:25" ht="5" hidden="1" customHeight="1" outlineLevel="1" x14ac:dyDescent="0.35">
      <c r="H108" s="1"/>
      <c r="I108" s="1"/>
      <c r="J108" s="1"/>
      <c r="K108" s="1"/>
      <c r="L108" s="1"/>
      <c r="M108" s="1"/>
      <c r="N108" s="1"/>
      <c r="O108" s="1"/>
      <c r="P108" s="1"/>
      <c r="Q108" s="1"/>
      <c r="R108" s="1"/>
      <c r="S108" s="1"/>
      <c r="T108" s="1"/>
      <c r="U108" s="1"/>
      <c r="V108" s="1"/>
      <c r="W108" s="1"/>
      <c r="X108" s="1"/>
      <c r="Y108" s="1"/>
    </row>
    <row r="109" spans="1:25" hidden="1" outlineLevel="1" x14ac:dyDescent="0.35">
      <c r="B109" s="5" t="s">
        <v>3</v>
      </c>
      <c r="C109" s="5"/>
      <c r="D109" s="5"/>
      <c r="E109" s="5"/>
      <c r="F109" s="5"/>
      <c r="G109" s="5"/>
      <c r="H109" s="24"/>
      <c r="I109" s="24"/>
      <c r="J109" s="39"/>
      <c r="K109" s="24">
        <f t="shared" ref="K109:Y109" ca="1" si="56">K58</f>
        <v>0</v>
      </c>
      <c r="L109" s="24">
        <f t="shared" ca="1" si="56"/>
        <v>0</v>
      </c>
      <c r="M109" s="24">
        <f t="shared" ca="1" si="56"/>
        <v>0</v>
      </c>
      <c r="N109" s="24">
        <f t="shared" ca="1" si="56"/>
        <v>15686.274509803949</v>
      </c>
      <c r="O109" s="24">
        <f t="shared" ca="1" si="56"/>
        <v>15818.091942659443</v>
      </c>
      <c r="P109" s="24">
        <f t="shared" ca="1" si="56"/>
        <v>15951.017085034733</v>
      </c>
      <c r="Q109" s="24">
        <f t="shared" ca="1" si="56"/>
        <v>16085.059245413177</v>
      </c>
      <c r="R109" s="24">
        <f t="shared" ca="1" si="56"/>
        <v>16220.227810500683</v>
      </c>
      <c r="S109" s="24">
        <f t="shared" ca="1" si="56"/>
        <v>16356.53224588304</v>
      </c>
      <c r="T109" s="24">
        <f t="shared" ca="1" si="56"/>
        <v>19631.23699864954</v>
      </c>
      <c r="U109" s="24">
        <f t="shared" ca="1" si="56"/>
        <v>14166.66666666669</v>
      </c>
      <c r="V109" s="24">
        <f t="shared" ca="1" si="56"/>
        <v>16666.666666666693</v>
      </c>
      <c r="W109" s="24">
        <f t="shared" ca="1" si="56"/>
        <v>16666.666666666693</v>
      </c>
      <c r="X109" s="24">
        <f t="shared" ca="1" si="56"/>
        <v>16666.666666666693</v>
      </c>
      <c r="Y109" s="24">
        <f t="shared" ca="1" si="56"/>
        <v>16666.666666666693</v>
      </c>
    </row>
    <row r="110" spans="1:25" ht="5" hidden="1" customHeight="1" outlineLevel="1" x14ac:dyDescent="0.35">
      <c r="B110" s="5"/>
      <c r="C110" s="5"/>
      <c r="D110" s="5"/>
      <c r="E110" s="5"/>
      <c r="F110" s="5"/>
      <c r="G110" s="5"/>
      <c r="H110" s="24"/>
      <c r="I110" s="24"/>
      <c r="J110" s="24"/>
      <c r="K110" s="24"/>
      <c r="L110" s="24"/>
      <c r="M110" s="24"/>
      <c r="N110" s="24"/>
      <c r="O110" s="24"/>
      <c r="P110" s="24"/>
      <c r="Q110" s="24"/>
      <c r="R110" s="24"/>
      <c r="S110" s="24"/>
      <c r="T110" s="24"/>
      <c r="U110" s="24"/>
      <c r="V110" s="24"/>
      <c r="W110" s="24"/>
      <c r="X110" s="24"/>
      <c r="Y110" s="24"/>
    </row>
    <row r="111" spans="1:25" hidden="1" outlineLevel="1" x14ac:dyDescent="0.35">
      <c r="B111" s="5" t="s">
        <v>27</v>
      </c>
      <c r="C111" s="5"/>
      <c r="D111" s="5"/>
      <c r="E111" s="5"/>
      <c r="F111" s="5"/>
      <c r="G111" s="5"/>
      <c r="H111" s="24"/>
      <c r="I111" s="24"/>
      <c r="J111" s="39"/>
      <c r="K111" s="24"/>
      <c r="L111" s="24"/>
      <c r="M111" s="24"/>
      <c r="N111" s="24"/>
      <c r="O111" s="24"/>
      <c r="P111" s="24"/>
      <c r="Q111" s="24"/>
      <c r="R111" s="24"/>
      <c r="S111" s="24"/>
      <c r="T111" s="24"/>
      <c r="U111" s="24"/>
      <c r="V111" s="24"/>
      <c r="W111" s="24"/>
      <c r="X111" s="24"/>
      <c r="Y111" s="24"/>
    </row>
    <row r="112" spans="1:25" hidden="1" outlineLevel="1" x14ac:dyDescent="0.35">
      <c r="B112" s="7" t="s">
        <v>59</v>
      </c>
      <c r="C112" s="7"/>
      <c r="D112" s="7"/>
      <c r="E112" s="7"/>
      <c r="F112" s="7"/>
      <c r="G112" s="7"/>
      <c r="H112" s="25"/>
      <c r="I112" s="25"/>
      <c r="J112" s="39"/>
      <c r="K112" s="39"/>
      <c r="L112" s="39"/>
      <c r="M112" s="39"/>
      <c r="N112" s="39"/>
      <c r="O112" s="39"/>
      <c r="P112" s="39"/>
      <c r="Q112" s="39"/>
      <c r="R112" s="39"/>
      <c r="S112" s="39"/>
      <c r="T112" s="39"/>
      <c r="U112" s="39"/>
      <c r="V112" s="39"/>
      <c r="W112" s="39"/>
      <c r="X112" s="39"/>
      <c r="Y112" s="39"/>
    </row>
    <row r="113" spans="1:25" hidden="1" outlineLevel="1" x14ac:dyDescent="0.35">
      <c r="B113" s="19" t="s">
        <v>28</v>
      </c>
      <c r="C113" s="19"/>
      <c r="D113" s="18"/>
      <c r="E113" s="18"/>
      <c r="F113" s="19"/>
      <c r="G113" s="19"/>
      <c r="H113" s="27"/>
      <c r="I113" s="27"/>
      <c r="J113" s="49"/>
      <c r="K113" s="26">
        <f t="shared" ref="K113:Y113" si="57">K112</f>
        <v>0</v>
      </c>
      <c r="L113" s="26">
        <f t="shared" si="57"/>
        <v>0</v>
      </c>
      <c r="M113" s="26">
        <f t="shared" si="57"/>
        <v>0</v>
      </c>
      <c r="N113" s="26">
        <f t="shared" si="57"/>
        <v>0</v>
      </c>
      <c r="O113" s="26">
        <f t="shared" si="57"/>
        <v>0</v>
      </c>
      <c r="P113" s="26">
        <f t="shared" si="57"/>
        <v>0</v>
      </c>
      <c r="Q113" s="26">
        <f t="shared" si="57"/>
        <v>0</v>
      </c>
      <c r="R113" s="26">
        <f t="shared" si="57"/>
        <v>0</v>
      </c>
      <c r="S113" s="26">
        <f t="shared" si="57"/>
        <v>0</v>
      </c>
      <c r="T113" s="26">
        <f t="shared" si="57"/>
        <v>0</v>
      </c>
      <c r="U113" s="26">
        <f t="shared" si="57"/>
        <v>0</v>
      </c>
      <c r="V113" s="26">
        <f t="shared" si="57"/>
        <v>0</v>
      </c>
      <c r="W113" s="26">
        <f t="shared" si="57"/>
        <v>0</v>
      </c>
      <c r="X113" s="26">
        <f t="shared" si="57"/>
        <v>0</v>
      </c>
      <c r="Y113" s="26">
        <f t="shared" si="57"/>
        <v>0</v>
      </c>
    </row>
    <row r="114" spans="1:25" ht="5" hidden="1" customHeight="1" outlineLevel="1" x14ac:dyDescent="0.35">
      <c r="B114" s="5"/>
      <c r="C114" s="5"/>
      <c r="D114" s="5"/>
      <c r="E114" s="5"/>
      <c r="F114" s="5"/>
      <c r="G114" s="5"/>
      <c r="H114" s="24"/>
      <c r="I114" s="24"/>
      <c r="J114" s="24"/>
      <c r="K114" s="24"/>
      <c r="L114" s="24"/>
      <c r="M114" s="24"/>
      <c r="N114" s="24"/>
      <c r="O114" s="24"/>
      <c r="P114" s="24"/>
      <c r="Q114" s="24"/>
      <c r="R114" s="24"/>
      <c r="S114" s="24"/>
      <c r="T114" s="24"/>
      <c r="U114" s="24"/>
      <c r="V114" s="24"/>
      <c r="W114" s="24"/>
      <c r="X114" s="24"/>
      <c r="Y114" s="24"/>
    </row>
    <row r="115" spans="1:25" s="11" customFormat="1" hidden="1" outlineLevel="1" x14ac:dyDescent="0.35">
      <c r="A115" s="31"/>
      <c r="B115" s="75" t="s">
        <v>29</v>
      </c>
      <c r="C115" s="75"/>
      <c r="D115" s="75"/>
      <c r="E115" s="75"/>
      <c r="F115" s="75"/>
      <c r="G115" s="75"/>
      <c r="H115" s="43"/>
      <c r="I115" s="43"/>
      <c r="J115" s="76"/>
      <c r="K115" s="43">
        <f t="shared" ref="K115:Y115" ca="1" si="58">K109+K113</f>
        <v>0</v>
      </c>
      <c r="L115" s="43">
        <f t="shared" ca="1" si="58"/>
        <v>0</v>
      </c>
      <c r="M115" s="43">
        <f t="shared" ca="1" si="58"/>
        <v>0</v>
      </c>
      <c r="N115" s="43">
        <f t="shared" ca="1" si="58"/>
        <v>15686.274509803949</v>
      </c>
      <c r="O115" s="43">
        <f t="shared" ca="1" si="58"/>
        <v>15818.091942659443</v>
      </c>
      <c r="P115" s="43">
        <f t="shared" ca="1" si="58"/>
        <v>15951.017085034733</v>
      </c>
      <c r="Q115" s="43">
        <f t="shared" ca="1" si="58"/>
        <v>16085.059245413177</v>
      </c>
      <c r="R115" s="43">
        <f t="shared" ca="1" si="58"/>
        <v>16220.227810500683</v>
      </c>
      <c r="S115" s="43">
        <f t="shared" ca="1" si="58"/>
        <v>16356.53224588304</v>
      </c>
      <c r="T115" s="43">
        <f t="shared" ca="1" si="58"/>
        <v>19631.23699864954</v>
      </c>
      <c r="U115" s="43">
        <f t="shared" ca="1" si="58"/>
        <v>14166.66666666669</v>
      </c>
      <c r="V115" s="43">
        <f t="shared" ca="1" si="58"/>
        <v>16666.666666666693</v>
      </c>
      <c r="W115" s="43">
        <f t="shared" ca="1" si="58"/>
        <v>16666.666666666693</v>
      </c>
      <c r="X115" s="43">
        <f t="shared" ca="1" si="58"/>
        <v>16666.666666666693</v>
      </c>
      <c r="Y115" s="43">
        <f t="shared" ca="1" si="58"/>
        <v>16666.666666666693</v>
      </c>
    </row>
    <row r="116" spans="1:25" ht="5.15" hidden="1" customHeight="1" outlineLevel="1" x14ac:dyDescent="0.35">
      <c r="B116" s="5"/>
      <c r="C116" s="5"/>
      <c r="D116" s="5"/>
      <c r="E116" s="5"/>
      <c r="F116" s="5"/>
      <c r="G116" s="5"/>
      <c r="H116" s="24"/>
      <c r="I116" s="24"/>
      <c r="J116" s="24"/>
      <c r="K116" s="24"/>
      <c r="L116" s="24"/>
      <c r="M116" s="24"/>
      <c r="N116" s="24"/>
      <c r="O116" s="24"/>
      <c r="P116" s="24"/>
      <c r="Q116" s="24"/>
      <c r="R116" s="24"/>
      <c r="S116" s="24"/>
      <c r="T116" s="24"/>
      <c r="U116" s="24"/>
      <c r="V116" s="24"/>
      <c r="W116" s="24"/>
      <c r="X116" s="24"/>
      <c r="Y116" s="24"/>
    </row>
    <row r="117" spans="1:25" hidden="1" outlineLevel="1" x14ac:dyDescent="0.35">
      <c r="B117" s="7" t="s">
        <v>30</v>
      </c>
      <c r="C117" s="7"/>
      <c r="D117" s="7"/>
      <c r="E117" s="7"/>
      <c r="F117" s="7"/>
      <c r="G117" s="7"/>
      <c r="H117" s="25"/>
      <c r="I117" s="25"/>
      <c r="J117" s="25"/>
      <c r="K117" s="25"/>
      <c r="L117" s="25"/>
      <c r="M117" s="25"/>
      <c r="N117" s="25"/>
      <c r="O117" s="25"/>
      <c r="P117" s="25"/>
      <c r="Q117" s="25"/>
      <c r="R117" s="25"/>
      <c r="S117" s="25"/>
      <c r="T117" s="25"/>
      <c r="U117" s="25"/>
      <c r="V117" s="25"/>
      <c r="W117" s="25"/>
      <c r="X117" s="25"/>
      <c r="Y117" s="25"/>
    </row>
    <row r="118" spans="1:25" hidden="1" outlineLevel="1" x14ac:dyDescent="0.35">
      <c r="B118" s="18" t="s">
        <v>7</v>
      </c>
      <c r="C118" s="18"/>
      <c r="D118" s="18"/>
      <c r="E118" s="18"/>
      <c r="F118" s="18"/>
      <c r="G118" s="18"/>
      <c r="H118" s="27"/>
      <c r="I118" s="27"/>
      <c r="J118" s="39"/>
      <c r="K118" s="27">
        <f t="shared" ref="K118:Y118" ca="1" si="59">J63-K63</f>
        <v>0</v>
      </c>
      <c r="L118" s="27">
        <f t="shared" ca="1" si="59"/>
        <v>0</v>
      </c>
      <c r="M118" s="27">
        <f t="shared" ca="1" si="59"/>
        <v>0</v>
      </c>
      <c r="N118" s="27">
        <f t="shared" ca="1" si="59"/>
        <v>-333333.33333333337</v>
      </c>
      <c r="O118" s="27">
        <f t="shared" ca="1" si="59"/>
        <v>0</v>
      </c>
      <c r="P118" s="27">
        <f t="shared" ca="1" si="59"/>
        <v>0</v>
      </c>
      <c r="Q118" s="27">
        <f t="shared" ca="1" si="59"/>
        <v>0</v>
      </c>
      <c r="R118" s="27">
        <f t="shared" ca="1" si="59"/>
        <v>0</v>
      </c>
      <c r="S118" s="27">
        <f t="shared" ca="1" si="59"/>
        <v>0</v>
      </c>
      <c r="T118" s="27">
        <f t="shared" ca="1" si="59"/>
        <v>-66666.666666666628</v>
      </c>
      <c r="U118" s="27">
        <f t="shared" ca="1" si="59"/>
        <v>116666.66666666663</v>
      </c>
      <c r="V118" s="27">
        <f t="shared" ca="1" si="59"/>
        <v>-50000</v>
      </c>
      <c r="W118" s="27">
        <f t="shared" ca="1" si="59"/>
        <v>0</v>
      </c>
      <c r="X118" s="27">
        <f t="shared" ca="1" si="59"/>
        <v>0</v>
      </c>
      <c r="Y118" s="27">
        <f t="shared" ca="1" si="59"/>
        <v>0</v>
      </c>
    </row>
    <row r="119" spans="1:25" hidden="1" outlineLevel="1" x14ac:dyDescent="0.35">
      <c r="B119" s="18" t="s">
        <v>8</v>
      </c>
      <c r="C119" s="18"/>
      <c r="D119" s="18"/>
      <c r="E119" s="18"/>
      <c r="F119" s="18"/>
      <c r="G119" s="18"/>
      <c r="H119" s="27"/>
      <c r="I119" s="27"/>
      <c r="J119" s="39"/>
      <c r="K119" s="27">
        <f t="shared" ref="K119:Y119" ca="1" si="60">J64-K64</f>
        <v>-200000</v>
      </c>
      <c r="L119" s="27">
        <f t="shared" ca="1" si="60"/>
        <v>-200000</v>
      </c>
      <c r="M119" s="27">
        <f t="shared" ca="1" si="60"/>
        <v>-200000</v>
      </c>
      <c r="N119" s="27">
        <f t="shared" ca="1" si="60"/>
        <v>0</v>
      </c>
      <c r="O119" s="27">
        <f t="shared" ca="1" si="60"/>
        <v>0</v>
      </c>
      <c r="P119" s="27">
        <f t="shared" ca="1" si="60"/>
        <v>0</v>
      </c>
      <c r="Q119" s="27">
        <f t="shared" ca="1" si="60"/>
        <v>-40000</v>
      </c>
      <c r="R119" s="27">
        <f t="shared" ca="1" si="60"/>
        <v>30000</v>
      </c>
      <c r="S119" s="27">
        <f t="shared" ca="1" si="60"/>
        <v>0</v>
      </c>
      <c r="T119" s="27">
        <f t="shared" ca="1" si="60"/>
        <v>40000</v>
      </c>
      <c r="U119" s="27">
        <f t="shared" ca="1" si="60"/>
        <v>-30000</v>
      </c>
      <c r="V119" s="27">
        <f t="shared" ca="1" si="60"/>
        <v>0</v>
      </c>
      <c r="W119" s="27">
        <f t="shared" ca="1" si="60"/>
        <v>0</v>
      </c>
      <c r="X119" s="27">
        <f t="shared" ca="1" si="60"/>
        <v>0</v>
      </c>
      <c r="Y119" s="27">
        <f t="shared" ca="1" si="60"/>
        <v>0</v>
      </c>
    </row>
    <row r="120" spans="1:25" hidden="1" outlineLevel="1" x14ac:dyDescent="0.35">
      <c r="B120" s="18" t="s">
        <v>31</v>
      </c>
      <c r="C120" s="18"/>
      <c r="D120" s="18"/>
      <c r="E120" s="18"/>
      <c r="F120" s="18"/>
      <c r="G120" s="18"/>
      <c r="H120" s="27"/>
      <c r="I120" s="27"/>
      <c r="J120" s="39"/>
      <c r="K120" s="27">
        <f t="shared" ref="K120:Y120" ca="1" si="61">K71-J71</f>
        <v>200000</v>
      </c>
      <c r="L120" s="27">
        <f t="shared" ca="1" si="61"/>
        <v>200000</v>
      </c>
      <c r="M120" s="27">
        <f t="shared" ca="1" si="61"/>
        <v>200000</v>
      </c>
      <c r="N120" s="27">
        <f t="shared" ca="1" si="61"/>
        <v>200000</v>
      </c>
      <c r="O120" s="27">
        <f t="shared" ca="1" si="61"/>
        <v>0</v>
      </c>
      <c r="P120" s="27">
        <f t="shared" ca="1" si="61"/>
        <v>0</v>
      </c>
      <c r="Q120" s="27">
        <f t="shared" ca="1" si="61"/>
        <v>40000</v>
      </c>
      <c r="R120" s="27">
        <f t="shared" ca="1" si="61"/>
        <v>-30000</v>
      </c>
      <c r="S120" s="27">
        <f t="shared" ca="1" si="61"/>
        <v>0</v>
      </c>
      <c r="T120" s="27">
        <f t="shared" ca="1" si="61"/>
        <v>0</v>
      </c>
      <c r="U120" s="27">
        <f t="shared" ca="1" si="61"/>
        <v>-40000</v>
      </c>
      <c r="V120" s="27">
        <f t="shared" ca="1" si="61"/>
        <v>30000</v>
      </c>
      <c r="W120" s="27">
        <f t="shared" ca="1" si="61"/>
        <v>0</v>
      </c>
      <c r="X120" s="27">
        <f t="shared" ca="1" si="61"/>
        <v>0</v>
      </c>
      <c r="Y120" s="27">
        <f t="shared" ca="1" si="61"/>
        <v>0</v>
      </c>
    </row>
    <row r="121" spans="1:25" hidden="1" outlineLevel="1" x14ac:dyDescent="0.35">
      <c r="B121" s="20" t="s">
        <v>32</v>
      </c>
      <c r="C121" s="20"/>
      <c r="D121" s="74"/>
      <c r="E121" s="74"/>
      <c r="F121" s="20"/>
      <c r="G121" s="20"/>
      <c r="H121" s="72"/>
      <c r="I121" s="72"/>
      <c r="J121" s="28"/>
      <c r="K121" s="28">
        <f t="shared" ref="K121:Y121" ca="1" si="62">SUM(K118:K120)</f>
        <v>0</v>
      </c>
      <c r="L121" s="28">
        <f t="shared" ca="1" si="62"/>
        <v>0</v>
      </c>
      <c r="M121" s="28">
        <f t="shared" ca="1" si="62"/>
        <v>0</v>
      </c>
      <c r="N121" s="28">
        <f t="shared" ca="1" si="62"/>
        <v>-133333.33333333337</v>
      </c>
      <c r="O121" s="28">
        <f t="shared" ca="1" si="62"/>
        <v>0</v>
      </c>
      <c r="P121" s="28">
        <f t="shared" ca="1" si="62"/>
        <v>0</v>
      </c>
      <c r="Q121" s="28">
        <f t="shared" ca="1" si="62"/>
        <v>0</v>
      </c>
      <c r="R121" s="28">
        <f t="shared" ca="1" si="62"/>
        <v>0</v>
      </c>
      <c r="S121" s="28">
        <f t="shared" ca="1" si="62"/>
        <v>0</v>
      </c>
      <c r="T121" s="28">
        <f t="shared" ca="1" si="62"/>
        <v>-26666.666666666628</v>
      </c>
      <c r="U121" s="28">
        <f t="shared" ca="1" si="62"/>
        <v>46666.666666666628</v>
      </c>
      <c r="V121" s="28">
        <f t="shared" ca="1" si="62"/>
        <v>-20000</v>
      </c>
      <c r="W121" s="28">
        <f t="shared" ca="1" si="62"/>
        <v>0</v>
      </c>
      <c r="X121" s="28">
        <f t="shared" ca="1" si="62"/>
        <v>0</v>
      </c>
      <c r="Y121" s="28">
        <f t="shared" ca="1" si="62"/>
        <v>0</v>
      </c>
    </row>
    <row r="122" spans="1:25" ht="5" hidden="1" customHeight="1" outlineLevel="1" x14ac:dyDescent="0.35">
      <c r="H122" s="1"/>
      <c r="I122" s="1"/>
      <c r="J122" s="1"/>
      <c r="K122" s="1"/>
      <c r="L122" s="1"/>
      <c r="M122" s="1"/>
      <c r="N122" s="1"/>
      <c r="O122" s="1"/>
      <c r="P122" s="1"/>
      <c r="Q122" s="1"/>
      <c r="R122" s="1"/>
      <c r="S122" s="1"/>
      <c r="T122" s="1"/>
      <c r="U122" s="1"/>
      <c r="V122" s="1"/>
      <c r="W122" s="1"/>
      <c r="X122" s="1"/>
      <c r="Y122" s="1"/>
    </row>
    <row r="123" spans="1:25" hidden="1" outlineLevel="1" x14ac:dyDescent="0.35">
      <c r="B123" s="60" t="s">
        <v>33</v>
      </c>
      <c r="C123" s="70"/>
      <c r="D123" s="75"/>
      <c r="E123" s="75"/>
      <c r="F123" s="70"/>
      <c r="G123" s="70"/>
      <c r="H123" s="43"/>
      <c r="I123" s="43"/>
      <c r="J123" s="45"/>
      <c r="K123" s="61">
        <f ca="1">SUM(K115,K121)</f>
        <v>0</v>
      </c>
      <c r="L123" s="61">
        <f t="shared" ref="L123:Y123" ca="1" si="63">SUM(L115,L121)</f>
        <v>0</v>
      </c>
      <c r="M123" s="61">
        <f t="shared" ca="1" si="63"/>
        <v>0</v>
      </c>
      <c r="N123" s="61">
        <f t="shared" ca="1" si="63"/>
        <v>-117647.05882352943</v>
      </c>
      <c r="O123" s="61">
        <f t="shared" ca="1" si="63"/>
        <v>15818.091942659443</v>
      </c>
      <c r="P123" s="61">
        <f t="shared" ca="1" si="63"/>
        <v>15951.017085034733</v>
      </c>
      <c r="Q123" s="61">
        <f t="shared" ca="1" si="63"/>
        <v>16085.059245413177</v>
      </c>
      <c r="R123" s="61">
        <f t="shared" ca="1" si="63"/>
        <v>16220.227810500683</v>
      </c>
      <c r="S123" s="61">
        <f t="shared" ca="1" si="63"/>
        <v>16356.53224588304</v>
      </c>
      <c r="T123" s="61">
        <f t="shared" ca="1" si="63"/>
        <v>-7035.4296680170883</v>
      </c>
      <c r="U123" s="61">
        <f t="shared" ca="1" si="63"/>
        <v>60833.333333333314</v>
      </c>
      <c r="V123" s="61">
        <f t="shared" ca="1" si="63"/>
        <v>-3333.3333333333067</v>
      </c>
      <c r="W123" s="61">
        <f t="shared" ca="1" si="63"/>
        <v>16666.666666666693</v>
      </c>
      <c r="X123" s="61">
        <f t="shared" ca="1" si="63"/>
        <v>16666.666666666693</v>
      </c>
      <c r="Y123" s="61">
        <f t="shared" ca="1" si="63"/>
        <v>16666.666666666693</v>
      </c>
    </row>
    <row r="124" spans="1:25" ht="5" hidden="1" customHeight="1" outlineLevel="1" x14ac:dyDescent="0.35">
      <c r="H124" s="1"/>
      <c r="I124" s="1"/>
      <c r="J124" s="1"/>
      <c r="K124" s="1"/>
      <c r="L124" s="1"/>
      <c r="M124" s="1"/>
      <c r="N124" s="1"/>
      <c r="O124" s="1"/>
      <c r="P124" s="1"/>
      <c r="Q124" s="1"/>
      <c r="R124" s="1"/>
      <c r="S124" s="1"/>
      <c r="T124" s="1"/>
      <c r="U124" s="1"/>
      <c r="V124" s="1"/>
      <c r="W124" s="1"/>
      <c r="X124" s="1"/>
      <c r="Y124" s="1"/>
    </row>
    <row r="125" spans="1:25" hidden="1" outlineLevel="1" x14ac:dyDescent="0.35">
      <c r="B125" s="11" t="s">
        <v>34</v>
      </c>
      <c r="C125" s="11"/>
      <c r="D125" s="11"/>
      <c r="E125" s="11"/>
      <c r="F125" s="11"/>
      <c r="G125" s="11"/>
      <c r="H125" s="23"/>
      <c r="I125" s="23"/>
      <c r="J125" s="8"/>
      <c r="K125" s="23"/>
      <c r="L125" s="23"/>
      <c r="M125" s="23"/>
      <c r="N125" s="23"/>
      <c r="O125" s="23"/>
      <c r="P125" s="23"/>
      <c r="Q125" s="23"/>
      <c r="R125" s="23"/>
      <c r="S125" s="23"/>
      <c r="T125" s="23"/>
      <c r="U125" s="23"/>
      <c r="V125" s="23"/>
      <c r="W125" s="23"/>
      <c r="X125" s="23"/>
      <c r="Y125" s="23"/>
    </row>
    <row r="126" spans="1:25" ht="5" hidden="1" customHeight="1" outlineLevel="1" x14ac:dyDescent="0.35">
      <c r="H126" s="1"/>
      <c r="I126" s="1"/>
      <c r="J126" s="1"/>
      <c r="K126" s="1"/>
      <c r="L126" s="1"/>
      <c r="M126" s="1"/>
      <c r="N126" s="1"/>
      <c r="O126" s="1"/>
      <c r="P126" s="1"/>
      <c r="Q126" s="1"/>
      <c r="R126" s="1"/>
      <c r="S126" s="1"/>
      <c r="T126" s="1"/>
      <c r="U126" s="1"/>
      <c r="V126" s="1"/>
      <c r="W126" s="1"/>
      <c r="X126" s="1"/>
      <c r="Y126" s="1"/>
    </row>
    <row r="127" spans="1:25" hidden="1" outlineLevel="1" x14ac:dyDescent="0.35">
      <c r="B127" s="5" t="s">
        <v>23</v>
      </c>
      <c r="C127" s="5"/>
      <c r="D127" s="5"/>
      <c r="E127" s="5"/>
      <c r="F127" s="5"/>
      <c r="G127" s="5"/>
      <c r="H127" s="25"/>
      <c r="I127" s="25"/>
      <c r="J127" s="39"/>
      <c r="K127" s="39"/>
      <c r="L127" s="39"/>
      <c r="M127" s="39"/>
      <c r="N127" s="39"/>
      <c r="O127" s="39"/>
      <c r="P127" s="39"/>
      <c r="Q127" s="39"/>
      <c r="R127" s="39"/>
      <c r="S127" s="39"/>
      <c r="T127" s="39"/>
      <c r="U127" s="39"/>
      <c r="V127" s="39"/>
      <c r="W127" s="39"/>
      <c r="X127" s="39"/>
      <c r="Y127" s="39"/>
    </row>
    <row r="128" spans="1:25" ht="5" hidden="1" customHeight="1" outlineLevel="1" x14ac:dyDescent="0.35">
      <c r="B128" s="5"/>
      <c r="C128" s="5"/>
      <c r="D128" s="5"/>
      <c r="E128" s="5"/>
      <c r="F128" s="5"/>
      <c r="G128" s="5"/>
      <c r="H128" s="24"/>
      <c r="I128" s="24"/>
      <c r="J128" s="24"/>
      <c r="K128" s="24"/>
      <c r="L128" s="24"/>
      <c r="M128" s="24"/>
      <c r="N128" s="24"/>
      <c r="O128" s="24"/>
      <c r="P128" s="24"/>
      <c r="Q128" s="24"/>
      <c r="R128" s="24"/>
      <c r="S128" s="24"/>
      <c r="T128" s="24"/>
      <c r="U128" s="24"/>
      <c r="V128" s="24"/>
      <c r="W128" s="24"/>
      <c r="X128" s="24"/>
      <c r="Y128" s="24"/>
    </row>
    <row r="129" spans="1:25" hidden="1" outlineLevel="1" x14ac:dyDescent="0.35">
      <c r="B129" s="60" t="s">
        <v>35</v>
      </c>
      <c r="C129" s="70"/>
      <c r="D129" s="75"/>
      <c r="E129" s="75"/>
      <c r="F129" s="70"/>
      <c r="G129" s="70"/>
      <c r="H129" s="43"/>
      <c r="I129" s="43"/>
      <c r="J129" s="45"/>
      <c r="K129" s="61">
        <f>K127</f>
        <v>0</v>
      </c>
      <c r="L129" s="61">
        <f t="shared" ref="L129:Y129" si="64">L127</f>
        <v>0</v>
      </c>
      <c r="M129" s="61">
        <f t="shared" si="64"/>
        <v>0</v>
      </c>
      <c r="N129" s="61">
        <f t="shared" si="64"/>
        <v>0</v>
      </c>
      <c r="O129" s="61">
        <f t="shared" si="64"/>
        <v>0</v>
      </c>
      <c r="P129" s="61">
        <f t="shared" si="64"/>
        <v>0</v>
      </c>
      <c r="Q129" s="61">
        <f t="shared" si="64"/>
        <v>0</v>
      </c>
      <c r="R129" s="61">
        <f t="shared" si="64"/>
        <v>0</v>
      </c>
      <c r="S129" s="61">
        <f t="shared" si="64"/>
        <v>0</v>
      </c>
      <c r="T129" s="61">
        <f t="shared" si="64"/>
        <v>0</v>
      </c>
      <c r="U129" s="61">
        <f t="shared" si="64"/>
        <v>0</v>
      </c>
      <c r="V129" s="61">
        <f t="shared" si="64"/>
        <v>0</v>
      </c>
      <c r="W129" s="61">
        <f t="shared" si="64"/>
        <v>0</v>
      </c>
      <c r="X129" s="61">
        <f t="shared" si="64"/>
        <v>0</v>
      </c>
      <c r="Y129" s="61">
        <f t="shared" si="64"/>
        <v>0</v>
      </c>
    </row>
    <row r="130" spans="1:25" ht="5" hidden="1" customHeight="1" outlineLevel="1" x14ac:dyDescent="0.35">
      <c r="H130" s="1"/>
      <c r="I130" s="1"/>
      <c r="J130" s="1"/>
      <c r="K130" s="1"/>
      <c r="L130" s="1"/>
      <c r="M130" s="1"/>
      <c r="N130" s="1"/>
      <c r="O130" s="1"/>
      <c r="P130" s="1"/>
      <c r="Q130" s="1"/>
      <c r="R130" s="1"/>
      <c r="S130" s="1"/>
      <c r="T130" s="1"/>
      <c r="U130" s="1"/>
      <c r="V130" s="1"/>
      <c r="W130" s="1"/>
      <c r="X130" s="1"/>
      <c r="Y130" s="1"/>
    </row>
    <row r="131" spans="1:25" hidden="1" outlineLevel="1" x14ac:dyDescent="0.35">
      <c r="B131" s="11" t="s">
        <v>36</v>
      </c>
      <c r="C131" s="11"/>
      <c r="D131" s="11"/>
      <c r="E131" s="11"/>
      <c r="F131" s="11"/>
      <c r="G131" s="11"/>
      <c r="H131" s="23"/>
      <c r="I131" s="23"/>
      <c r="J131" s="23"/>
      <c r="K131" s="23"/>
      <c r="L131" s="23"/>
      <c r="M131" s="23"/>
      <c r="N131" s="23"/>
      <c r="O131" s="23"/>
      <c r="P131" s="23"/>
      <c r="Q131" s="23"/>
      <c r="R131" s="23"/>
      <c r="S131" s="23"/>
      <c r="T131" s="23"/>
      <c r="U131" s="23"/>
      <c r="V131" s="23"/>
      <c r="W131" s="23"/>
      <c r="X131" s="23"/>
      <c r="Y131" s="23"/>
    </row>
    <row r="132" spans="1:25" ht="5" hidden="1" customHeight="1" outlineLevel="1" x14ac:dyDescent="0.35">
      <c r="H132" s="1"/>
      <c r="I132" s="1"/>
      <c r="J132" s="1"/>
      <c r="K132" s="1"/>
      <c r="L132" s="1"/>
      <c r="M132" s="1"/>
      <c r="N132" s="1"/>
      <c r="O132" s="1"/>
      <c r="P132" s="1"/>
      <c r="Q132" s="1"/>
      <c r="R132" s="1"/>
      <c r="S132" s="1"/>
      <c r="T132" s="1"/>
      <c r="U132" s="1"/>
      <c r="V132" s="1"/>
      <c r="W132" s="1"/>
      <c r="X132" s="1"/>
      <c r="Y132" s="1"/>
    </row>
    <row r="133" spans="1:25" hidden="1" outlineLevel="1" x14ac:dyDescent="0.35">
      <c r="B133" s="5" t="s">
        <v>14</v>
      </c>
      <c r="C133" s="5"/>
      <c r="D133" s="5"/>
      <c r="E133" s="5"/>
      <c r="F133" s="5"/>
      <c r="G133" s="5"/>
      <c r="H133" s="24"/>
      <c r="I133" s="24"/>
      <c r="J133" s="39"/>
      <c r="K133" s="39"/>
      <c r="L133" s="39"/>
      <c r="M133" s="39"/>
      <c r="N133" s="39"/>
      <c r="O133" s="39"/>
      <c r="P133" s="39"/>
      <c r="Q133" s="39"/>
      <c r="R133" s="39"/>
      <c r="S133" s="39"/>
      <c r="T133" s="39"/>
      <c r="U133" s="39"/>
      <c r="V133" s="39"/>
      <c r="W133" s="39"/>
      <c r="X133" s="39"/>
      <c r="Y133" s="39"/>
    </row>
    <row r="134" spans="1:25" hidden="1" outlineLevel="1" x14ac:dyDescent="0.35">
      <c r="B134" s="5" t="s">
        <v>13</v>
      </c>
      <c r="C134" s="5"/>
      <c r="D134" s="5"/>
      <c r="E134" s="5"/>
      <c r="F134" s="5"/>
      <c r="G134" s="5"/>
      <c r="H134" s="24"/>
      <c r="I134" s="24"/>
      <c r="J134" s="39"/>
      <c r="K134" s="8">
        <f ca="1">K149-J149</f>
        <v>0</v>
      </c>
      <c r="L134" s="8">
        <f t="shared" ref="L134:Y134" ca="1" si="65">L149-K149</f>
        <v>0</v>
      </c>
      <c r="M134" s="8">
        <f t="shared" ca="1" si="65"/>
        <v>0</v>
      </c>
      <c r="N134" s="8">
        <f t="shared" ca="1" si="65"/>
        <v>117647.05882352943</v>
      </c>
      <c r="O134" s="8">
        <f t="shared" ca="1" si="65"/>
        <v>-15818.091942659448</v>
      </c>
      <c r="P134" s="8">
        <f t="shared" ca="1" si="65"/>
        <v>-15951.017085034735</v>
      </c>
      <c r="Q134" s="8">
        <f t="shared" ca="1" si="65"/>
        <v>-16085.059245413169</v>
      </c>
      <c r="R134" s="8">
        <f t="shared" ca="1" si="65"/>
        <v>-16220.227810500684</v>
      </c>
      <c r="S134" s="8">
        <f t="shared" ca="1" si="65"/>
        <v>-16356.532245883041</v>
      </c>
      <c r="T134" s="8">
        <f t="shared" ca="1" si="65"/>
        <v>7035.4296680170883</v>
      </c>
      <c r="U134" s="8">
        <f t="shared" ca="1" si="65"/>
        <v>-44251.560162055437</v>
      </c>
      <c r="V134" s="8">
        <f t="shared" ca="1" si="65"/>
        <v>0</v>
      </c>
      <c r="W134" s="8">
        <f t="shared" ca="1" si="65"/>
        <v>0</v>
      </c>
      <c r="X134" s="8">
        <f t="shared" ca="1" si="65"/>
        <v>0</v>
      </c>
      <c r="Y134" s="8">
        <f t="shared" ca="1" si="65"/>
        <v>0</v>
      </c>
    </row>
    <row r="135" spans="1:25" ht="5" hidden="1" customHeight="1" outlineLevel="1" x14ac:dyDescent="0.35">
      <c r="H135" s="1"/>
      <c r="I135" s="1"/>
      <c r="J135" s="1"/>
      <c r="K135" s="1"/>
      <c r="L135" s="1"/>
      <c r="M135" s="1"/>
      <c r="N135" s="1"/>
      <c r="O135" s="1"/>
      <c r="P135" s="1"/>
      <c r="Q135" s="1"/>
      <c r="R135" s="1"/>
      <c r="S135" s="1"/>
      <c r="T135" s="1"/>
      <c r="U135" s="1"/>
      <c r="V135" s="1"/>
      <c r="W135" s="1"/>
      <c r="X135" s="1"/>
      <c r="Y135" s="1"/>
    </row>
    <row r="136" spans="1:25" hidden="1" outlineLevel="1" x14ac:dyDescent="0.35">
      <c r="B136" s="60" t="s">
        <v>36</v>
      </c>
      <c r="C136" s="70"/>
      <c r="D136" s="75"/>
      <c r="E136" s="75"/>
      <c r="F136" s="70"/>
      <c r="G136" s="70"/>
      <c r="H136" s="43"/>
      <c r="I136" s="43"/>
      <c r="J136" s="45"/>
      <c r="K136" s="61">
        <f ca="1">SUM(K133:K134)</f>
        <v>0</v>
      </c>
      <c r="L136" s="61">
        <f ca="1">SUM(L133:L134)</f>
        <v>0</v>
      </c>
      <c r="M136" s="61">
        <f t="shared" ref="M136:Y136" ca="1" si="66">SUM(M133:M134)</f>
        <v>0</v>
      </c>
      <c r="N136" s="61">
        <f t="shared" ca="1" si="66"/>
        <v>117647.05882352943</v>
      </c>
      <c r="O136" s="61">
        <f t="shared" ca="1" si="66"/>
        <v>-15818.091942659448</v>
      </c>
      <c r="P136" s="61">
        <f t="shared" ca="1" si="66"/>
        <v>-15951.017085034735</v>
      </c>
      <c r="Q136" s="61">
        <f t="shared" ca="1" si="66"/>
        <v>-16085.059245413169</v>
      </c>
      <c r="R136" s="61">
        <f t="shared" ca="1" si="66"/>
        <v>-16220.227810500684</v>
      </c>
      <c r="S136" s="61">
        <f t="shared" ca="1" si="66"/>
        <v>-16356.532245883041</v>
      </c>
      <c r="T136" s="61">
        <f t="shared" ca="1" si="66"/>
        <v>7035.4296680170883</v>
      </c>
      <c r="U136" s="61">
        <f t="shared" ca="1" si="66"/>
        <v>-44251.560162055437</v>
      </c>
      <c r="V136" s="61">
        <f t="shared" ca="1" si="66"/>
        <v>0</v>
      </c>
      <c r="W136" s="61">
        <f t="shared" ca="1" si="66"/>
        <v>0</v>
      </c>
      <c r="X136" s="61">
        <f t="shared" ca="1" si="66"/>
        <v>0</v>
      </c>
      <c r="Y136" s="61">
        <f t="shared" ca="1" si="66"/>
        <v>0</v>
      </c>
    </row>
    <row r="137" spans="1:25" ht="5" hidden="1" customHeight="1" outlineLevel="1" x14ac:dyDescent="0.35">
      <c r="H137" s="1"/>
      <c r="I137" s="1"/>
      <c r="J137" s="1"/>
      <c r="K137" s="1"/>
      <c r="L137" s="1"/>
      <c r="M137" s="1"/>
      <c r="N137" s="1"/>
      <c r="O137" s="1"/>
      <c r="P137" s="1"/>
      <c r="Q137" s="1"/>
      <c r="R137" s="1"/>
      <c r="S137" s="1"/>
      <c r="T137" s="1"/>
      <c r="U137" s="1"/>
      <c r="V137" s="1"/>
      <c r="W137" s="1"/>
      <c r="X137" s="1"/>
      <c r="Y137" s="1"/>
    </row>
    <row r="138" spans="1:25" hidden="1" outlineLevel="1" x14ac:dyDescent="0.35">
      <c r="B138" s="21" t="s">
        <v>37</v>
      </c>
      <c r="C138" s="21"/>
      <c r="D138" s="11"/>
      <c r="E138" s="11"/>
      <c r="F138" s="21"/>
      <c r="G138" s="21"/>
      <c r="H138" s="23"/>
      <c r="I138" s="23"/>
      <c r="J138" s="45"/>
      <c r="K138" s="29">
        <f t="shared" ref="K138:Y138" ca="1" si="67">K123+K129+K136</f>
        <v>0</v>
      </c>
      <c r="L138" s="29">
        <f t="shared" ca="1" si="67"/>
        <v>0</v>
      </c>
      <c r="M138" s="29">
        <f t="shared" ca="1" si="67"/>
        <v>0</v>
      </c>
      <c r="N138" s="29">
        <f t="shared" ca="1" si="67"/>
        <v>0</v>
      </c>
      <c r="O138" s="29">
        <f t="shared" ca="1" si="67"/>
        <v>0</v>
      </c>
      <c r="P138" s="29">
        <f t="shared" ca="1" si="67"/>
        <v>0</v>
      </c>
      <c r="Q138" s="29">
        <f t="shared" ca="1" si="67"/>
        <v>0</v>
      </c>
      <c r="R138" s="29">
        <f t="shared" ca="1" si="67"/>
        <v>0</v>
      </c>
      <c r="S138" s="29">
        <f t="shared" ca="1" si="67"/>
        <v>0</v>
      </c>
      <c r="T138" s="29">
        <f t="shared" ca="1" si="67"/>
        <v>0</v>
      </c>
      <c r="U138" s="29">
        <f t="shared" ca="1" si="67"/>
        <v>16581.773171277877</v>
      </c>
      <c r="V138" s="29">
        <f t="shared" ca="1" si="67"/>
        <v>-3333.3333333333067</v>
      </c>
      <c r="W138" s="29">
        <f t="shared" ca="1" si="67"/>
        <v>16666.666666666693</v>
      </c>
      <c r="X138" s="29">
        <f t="shared" ca="1" si="67"/>
        <v>16666.666666666693</v>
      </c>
      <c r="Y138" s="29">
        <f t="shared" ca="1" si="67"/>
        <v>16666.666666666693</v>
      </c>
    </row>
    <row r="139" spans="1:25" hidden="1" outlineLevel="1" x14ac:dyDescent="0.35">
      <c r="B139" s="16" t="s">
        <v>38</v>
      </c>
      <c r="C139" s="16"/>
      <c r="F139" s="16"/>
      <c r="G139" s="16"/>
      <c r="H139" s="1"/>
      <c r="I139" s="1"/>
      <c r="J139" s="45"/>
      <c r="K139" s="15">
        <f t="shared" ref="K139:Y139" si="68">J140</f>
        <v>0</v>
      </c>
      <c r="L139" s="15">
        <f t="shared" ca="1" si="68"/>
        <v>0</v>
      </c>
      <c r="M139" s="15">
        <f t="shared" ca="1" si="68"/>
        <v>0</v>
      </c>
      <c r="N139" s="15">
        <f t="shared" ca="1" si="68"/>
        <v>0</v>
      </c>
      <c r="O139" s="15">
        <f t="shared" ca="1" si="68"/>
        <v>0</v>
      </c>
      <c r="P139" s="15">
        <f t="shared" ca="1" si="68"/>
        <v>0</v>
      </c>
      <c r="Q139" s="15">
        <f t="shared" ca="1" si="68"/>
        <v>0</v>
      </c>
      <c r="R139" s="15">
        <f t="shared" ca="1" si="68"/>
        <v>0</v>
      </c>
      <c r="S139" s="15">
        <f t="shared" ca="1" si="68"/>
        <v>0</v>
      </c>
      <c r="T139" s="15">
        <f t="shared" ca="1" si="68"/>
        <v>0</v>
      </c>
      <c r="U139" s="15">
        <f t="shared" ca="1" si="68"/>
        <v>0</v>
      </c>
      <c r="V139" s="15">
        <f t="shared" ca="1" si="68"/>
        <v>16581.773171277877</v>
      </c>
      <c r="W139" s="15">
        <f t="shared" ca="1" si="68"/>
        <v>13248.43983794457</v>
      </c>
      <c r="X139" s="15">
        <f t="shared" ca="1" si="68"/>
        <v>29915.106504611264</v>
      </c>
      <c r="Y139" s="15">
        <f t="shared" ca="1" si="68"/>
        <v>46581.77317127787</v>
      </c>
    </row>
    <row r="140" spans="1:25" ht="15" hidden="1" outlineLevel="1" thickBot="1" x14ac:dyDescent="0.4">
      <c r="B140" s="22" t="s">
        <v>39</v>
      </c>
      <c r="C140" s="22"/>
      <c r="D140" s="11"/>
      <c r="E140" s="11"/>
      <c r="F140" s="22"/>
      <c r="G140" s="22"/>
      <c r="H140" s="23"/>
      <c r="I140" s="23"/>
      <c r="J140" s="46">
        <f>J62</f>
        <v>0</v>
      </c>
      <c r="K140" s="30">
        <f t="shared" ref="K140:Y140" ca="1" si="69">SUM(K138:K139)</f>
        <v>0</v>
      </c>
      <c r="L140" s="30">
        <f t="shared" ca="1" si="69"/>
        <v>0</v>
      </c>
      <c r="M140" s="30">
        <f t="shared" ca="1" si="69"/>
        <v>0</v>
      </c>
      <c r="N140" s="30">
        <f t="shared" ca="1" si="69"/>
        <v>0</v>
      </c>
      <c r="O140" s="30">
        <f t="shared" ca="1" si="69"/>
        <v>0</v>
      </c>
      <c r="P140" s="30">
        <f t="shared" ca="1" si="69"/>
        <v>0</v>
      </c>
      <c r="Q140" s="30">
        <f t="shared" ca="1" si="69"/>
        <v>0</v>
      </c>
      <c r="R140" s="30">
        <f t="shared" ca="1" si="69"/>
        <v>0</v>
      </c>
      <c r="S140" s="30">
        <f t="shared" ca="1" si="69"/>
        <v>0</v>
      </c>
      <c r="T140" s="30">
        <f t="shared" ca="1" si="69"/>
        <v>0</v>
      </c>
      <c r="U140" s="30">
        <f t="shared" ca="1" si="69"/>
        <v>16581.773171277877</v>
      </c>
      <c r="V140" s="30">
        <f t="shared" ca="1" si="69"/>
        <v>13248.43983794457</v>
      </c>
      <c r="W140" s="30">
        <f t="shared" ca="1" si="69"/>
        <v>29915.106504611264</v>
      </c>
      <c r="X140" s="30">
        <f t="shared" ca="1" si="69"/>
        <v>46581.773171277957</v>
      </c>
      <c r="Y140" s="30">
        <f t="shared" ca="1" si="69"/>
        <v>63248.439837944563</v>
      </c>
    </row>
    <row r="141" spans="1:25" ht="5" hidden="1" customHeight="1" outlineLevel="1" x14ac:dyDescent="0.35"/>
    <row r="142" spans="1:25" ht="15" customHeight="1" collapsed="1" x14ac:dyDescent="0.35">
      <c r="A142" s="17" t="s">
        <v>24</v>
      </c>
      <c r="B142" s="13" t="s">
        <v>68</v>
      </c>
      <c r="C142" s="13"/>
      <c r="D142" s="73"/>
      <c r="E142" s="73"/>
      <c r="F142" s="13"/>
      <c r="G142" s="13"/>
      <c r="H142" s="10"/>
      <c r="I142" s="10"/>
      <c r="J142" s="40" t="str">
        <f t="shared" ref="J142:Y142" si="70">J4</f>
        <v>FUND BIZ</v>
      </c>
      <c r="K142" s="40">
        <f t="shared" si="70"/>
        <v>1</v>
      </c>
      <c r="L142" s="40">
        <f t="shared" si="70"/>
        <v>2</v>
      </c>
      <c r="M142" s="40">
        <f t="shared" si="70"/>
        <v>3</v>
      </c>
      <c r="N142" s="40">
        <f t="shared" si="70"/>
        <v>4</v>
      </c>
      <c r="O142" s="40">
        <f t="shared" si="70"/>
        <v>5</v>
      </c>
      <c r="P142" s="40">
        <f t="shared" si="70"/>
        <v>6</v>
      </c>
      <c r="Q142" s="40">
        <f t="shared" si="70"/>
        <v>7</v>
      </c>
      <c r="R142" s="40">
        <f t="shared" si="70"/>
        <v>8</v>
      </c>
      <c r="S142" s="40">
        <f t="shared" si="70"/>
        <v>9</v>
      </c>
      <c r="T142" s="40">
        <f t="shared" si="70"/>
        <v>10</v>
      </c>
      <c r="U142" s="40">
        <f t="shared" si="70"/>
        <v>11</v>
      </c>
      <c r="V142" s="40">
        <f t="shared" si="70"/>
        <v>12</v>
      </c>
      <c r="W142" s="40">
        <f t="shared" si="70"/>
        <v>13</v>
      </c>
      <c r="X142" s="40">
        <f t="shared" si="70"/>
        <v>14</v>
      </c>
      <c r="Y142" s="40">
        <f t="shared" si="70"/>
        <v>15</v>
      </c>
    </row>
    <row r="143" spans="1:25" ht="5.25" hidden="1" customHeight="1" outlineLevel="1" x14ac:dyDescent="0.35"/>
    <row r="144" spans="1:25" ht="15" hidden="1" customHeight="1" outlineLevel="1" x14ac:dyDescent="0.35">
      <c r="B144" s="5" t="s">
        <v>69</v>
      </c>
      <c r="J144" s="39"/>
      <c r="K144" s="1">
        <f>J62</f>
        <v>0</v>
      </c>
      <c r="L144" s="1">
        <f t="shared" ref="L144:Y144" ca="1" si="71">K62</f>
        <v>0</v>
      </c>
      <c r="M144" s="1">
        <f t="shared" ca="1" si="71"/>
        <v>0</v>
      </c>
      <c r="N144" s="1">
        <f t="shared" ca="1" si="71"/>
        <v>0</v>
      </c>
      <c r="O144" s="1">
        <f t="shared" ca="1" si="71"/>
        <v>0</v>
      </c>
      <c r="P144" s="1">
        <f t="shared" ca="1" si="71"/>
        <v>0</v>
      </c>
      <c r="Q144" s="1">
        <f t="shared" ca="1" si="71"/>
        <v>0</v>
      </c>
      <c r="R144" s="1">
        <f t="shared" ca="1" si="71"/>
        <v>0</v>
      </c>
      <c r="S144" s="1">
        <f t="shared" ca="1" si="71"/>
        <v>0</v>
      </c>
      <c r="T144" s="1">
        <f t="shared" ca="1" si="71"/>
        <v>0</v>
      </c>
      <c r="U144" s="1">
        <f t="shared" ca="1" si="71"/>
        <v>0</v>
      </c>
      <c r="V144" s="1">
        <f t="shared" ca="1" si="71"/>
        <v>16581.773171277877</v>
      </c>
      <c r="W144" s="1">
        <f t="shared" ca="1" si="71"/>
        <v>13248.43983794457</v>
      </c>
      <c r="X144" s="1">
        <f t="shared" ca="1" si="71"/>
        <v>29915.106504611264</v>
      </c>
      <c r="Y144" s="1">
        <f t="shared" ca="1" si="71"/>
        <v>46581.77317127787</v>
      </c>
    </row>
    <row r="145" spans="1:29" ht="15" hidden="1" customHeight="1" outlineLevel="1" x14ac:dyDescent="0.35">
      <c r="B145" s="5" t="s">
        <v>70</v>
      </c>
      <c r="J145" s="39"/>
      <c r="K145" s="1">
        <f ca="1">K123</f>
        <v>0</v>
      </c>
      <c r="L145" s="1">
        <f t="shared" ref="L145:Y145" ca="1" si="72">L123</f>
        <v>0</v>
      </c>
      <c r="M145" s="1">
        <f t="shared" ca="1" si="72"/>
        <v>0</v>
      </c>
      <c r="N145" s="1">
        <f t="shared" ca="1" si="72"/>
        <v>-117647.05882352943</v>
      </c>
      <c r="O145" s="1">
        <f t="shared" ca="1" si="72"/>
        <v>15818.091942659443</v>
      </c>
      <c r="P145" s="1">
        <f t="shared" ca="1" si="72"/>
        <v>15951.017085034733</v>
      </c>
      <c r="Q145" s="1">
        <f t="shared" ca="1" si="72"/>
        <v>16085.059245413177</v>
      </c>
      <c r="R145" s="1">
        <f t="shared" ca="1" si="72"/>
        <v>16220.227810500683</v>
      </c>
      <c r="S145" s="1">
        <f t="shared" ca="1" si="72"/>
        <v>16356.53224588304</v>
      </c>
      <c r="T145" s="1">
        <f t="shared" ca="1" si="72"/>
        <v>-7035.4296680170883</v>
      </c>
      <c r="U145" s="1">
        <f t="shared" ca="1" si="72"/>
        <v>60833.333333333314</v>
      </c>
      <c r="V145" s="1">
        <f t="shared" ca="1" si="72"/>
        <v>-3333.3333333333067</v>
      </c>
      <c r="W145" s="1">
        <f t="shared" ca="1" si="72"/>
        <v>16666.666666666693</v>
      </c>
      <c r="X145" s="1">
        <f t="shared" ca="1" si="72"/>
        <v>16666.666666666693</v>
      </c>
      <c r="Y145" s="1">
        <f t="shared" ca="1" si="72"/>
        <v>16666.666666666693</v>
      </c>
    </row>
    <row r="146" spans="1:29" ht="15" hidden="1" customHeight="1" outlineLevel="1" x14ac:dyDescent="0.35">
      <c r="B146" s="5" t="s">
        <v>71</v>
      </c>
      <c r="J146" s="39"/>
      <c r="K146" s="39"/>
      <c r="L146" s="39"/>
      <c r="M146" s="39"/>
      <c r="N146" s="39"/>
      <c r="O146" s="39"/>
      <c r="P146" s="39"/>
      <c r="Q146" s="39"/>
      <c r="R146" s="39"/>
      <c r="S146" s="39"/>
      <c r="T146" s="39"/>
      <c r="U146" s="39"/>
      <c r="V146" s="39"/>
      <c r="W146" s="39"/>
      <c r="X146" s="39"/>
      <c r="Y146" s="39"/>
    </row>
    <row r="147" spans="1:29" ht="15" hidden="1" customHeight="1" outlineLevel="1" x14ac:dyDescent="0.35">
      <c r="B147" s="5" t="s">
        <v>72</v>
      </c>
      <c r="J147" s="39"/>
      <c r="K147" s="38">
        <v>0</v>
      </c>
      <c r="L147" s="38">
        <v>0</v>
      </c>
      <c r="M147" s="38">
        <v>0</v>
      </c>
      <c r="N147" s="38">
        <v>0</v>
      </c>
      <c r="O147" s="38">
        <v>0</v>
      </c>
      <c r="P147" s="38">
        <v>0</v>
      </c>
      <c r="Q147" s="38">
        <v>0</v>
      </c>
      <c r="R147" s="38">
        <v>0</v>
      </c>
      <c r="S147" s="38">
        <v>0</v>
      </c>
      <c r="T147" s="38">
        <v>0</v>
      </c>
      <c r="U147" s="38">
        <v>0</v>
      </c>
      <c r="V147" s="38">
        <v>0</v>
      </c>
      <c r="W147" s="38">
        <v>0</v>
      </c>
      <c r="X147" s="38">
        <v>0</v>
      </c>
      <c r="Y147" s="38">
        <v>0</v>
      </c>
    </row>
    <row r="148" spans="1:29" ht="15" hidden="1" customHeight="1" outlineLevel="1" x14ac:dyDescent="0.35">
      <c r="B148" s="5" t="s">
        <v>73</v>
      </c>
      <c r="J148" s="39"/>
      <c r="K148" s="1">
        <f ca="1">K144+K145</f>
        <v>0</v>
      </c>
      <c r="L148" s="1">
        <f t="shared" ref="L148:Y148" ca="1" si="73">L144+L145</f>
        <v>0</v>
      </c>
      <c r="M148" s="1">
        <f t="shared" ca="1" si="73"/>
        <v>0</v>
      </c>
      <c r="N148" s="1">
        <f t="shared" ca="1" si="73"/>
        <v>-117647.05882352943</v>
      </c>
      <c r="O148" s="1">
        <f t="shared" ca="1" si="73"/>
        <v>15818.091942659443</v>
      </c>
      <c r="P148" s="1">
        <f t="shared" ca="1" si="73"/>
        <v>15951.017085034733</v>
      </c>
      <c r="Q148" s="1">
        <f t="shared" ca="1" si="73"/>
        <v>16085.059245413177</v>
      </c>
      <c r="R148" s="1">
        <f t="shared" ca="1" si="73"/>
        <v>16220.227810500683</v>
      </c>
      <c r="S148" s="1">
        <f t="shared" ca="1" si="73"/>
        <v>16356.53224588304</v>
      </c>
      <c r="T148" s="1">
        <f t="shared" ca="1" si="73"/>
        <v>-7035.4296680170883</v>
      </c>
      <c r="U148" s="1">
        <f t="shared" ca="1" si="73"/>
        <v>60833.333333333314</v>
      </c>
      <c r="V148" s="1">
        <f t="shared" ca="1" si="73"/>
        <v>13248.43983794457</v>
      </c>
      <c r="W148" s="1">
        <f t="shared" ca="1" si="73"/>
        <v>29915.106504611264</v>
      </c>
      <c r="X148" s="1">
        <f t="shared" ca="1" si="73"/>
        <v>46581.773171277957</v>
      </c>
      <c r="Y148" s="1">
        <f t="shared" ca="1" si="73"/>
        <v>63248.439837944563</v>
      </c>
    </row>
    <row r="149" spans="1:29" ht="15" hidden="1" customHeight="1" outlineLevel="1" x14ac:dyDescent="0.35">
      <c r="B149" s="21" t="s">
        <v>67</v>
      </c>
      <c r="C149" s="21"/>
      <c r="D149" s="11"/>
      <c r="E149" s="11"/>
      <c r="F149" s="21"/>
      <c r="G149" s="21"/>
      <c r="H149" s="23"/>
      <c r="I149" s="23"/>
      <c r="J149" s="78">
        <f>J72</f>
        <v>0</v>
      </c>
      <c r="K149" s="29">
        <f ca="1">MAX(0,J149-K148)</f>
        <v>0</v>
      </c>
      <c r="L149" s="29">
        <f t="shared" ref="L149:Y149" ca="1" si="74">MAX(0,K149-L148)</f>
        <v>0</v>
      </c>
      <c r="M149" s="29">
        <f t="shared" ca="1" si="74"/>
        <v>0</v>
      </c>
      <c r="N149" s="29">
        <f t="shared" ca="1" si="74"/>
        <v>117647.05882352943</v>
      </c>
      <c r="O149" s="29">
        <f t="shared" ca="1" si="74"/>
        <v>101828.96688086998</v>
      </c>
      <c r="P149" s="29">
        <f t="shared" ca="1" si="74"/>
        <v>85877.949795835244</v>
      </c>
      <c r="Q149" s="29">
        <f t="shared" ca="1" si="74"/>
        <v>69792.890550422075</v>
      </c>
      <c r="R149" s="29">
        <f t="shared" ca="1" si="74"/>
        <v>53572.66273992139</v>
      </c>
      <c r="S149" s="29">
        <f t="shared" ca="1" si="74"/>
        <v>37216.130494038349</v>
      </c>
      <c r="T149" s="29">
        <f t="shared" ca="1" si="74"/>
        <v>44251.560162055437</v>
      </c>
      <c r="U149" s="29">
        <f t="shared" ca="1" si="74"/>
        <v>0</v>
      </c>
      <c r="V149" s="29">
        <f t="shared" ca="1" si="74"/>
        <v>0</v>
      </c>
      <c r="W149" s="29">
        <f t="shared" ca="1" si="74"/>
        <v>0</v>
      </c>
      <c r="X149" s="29">
        <f t="shared" ca="1" si="74"/>
        <v>0</v>
      </c>
      <c r="Y149" s="29">
        <f t="shared" ca="1" si="74"/>
        <v>0</v>
      </c>
      <c r="AA149" s="157"/>
    </row>
    <row r="150" spans="1:29" ht="5" hidden="1" customHeight="1" outlineLevel="1" x14ac:dyDescent="0.35"/>
    <row r="151" spans="1:29" ht="15" hidden="1" customHeight="1" outlineLevel="1" x14ac:dyDescent="0.35">
      <c r="B151" s="77" t="s">
        <v>1</v>
      </c>
    </row>
    <row r="152" spans="1:29" ht="15" hidden="1" customHeight="1" outlineLevel="1" x14ac:dyDescent="0.35">
      <c r="B152" s="5" t="s">
        <v>82</v>
      </c>
      <c r="F152" s="81" t="s">
        <v>99</v>
      </c>
      <c r="G152" s="143">
        <f>Output!R8</f>
        <v>0.1</v>
      </c>
      <c r="J152" s="39"/>
      <c r="K152" s="138">
        <f>$G$152</f>
        <v>0.1</v>
      </c>
      <c r="L152" s="138">
        <f t="shared" ref="L152:Y152" si="75">$G$152</f>
        <v>0.1</v>
      </c>
      <c r="M152" s="138">
        <f t="shared" si="75"/>
        <v>0.1</v>
      </c>
      <c r="N152" s="138">
        <f t="shared" si="75"/>
        <v>0.1</v>
      </c>
      <c r="O152" s="138">
        <f t="shared" si="75"/>
        <v>0.1</v>
      </c>
      <c r="P152" s="138">
        <f t="shared" si="75"/>
        <v>0.1</v>
      </c>
      <c r="Q152" s="138">
        <f t="shared" si="75"/>
        <v>0.1</v>
      </c>
      <c r="R152" s="138">
        <f t="shared" si="75"/>
        <v>0.1</v>
      </c>
      <c r="S152" s="138">
        <f t="shared" si="75"/>
        <v>0.1</v>
      </c>
      <c r="T152" s="138">
        <f t="shared" si="75"/>
        <v>0.1</v>
      </c>
      <c r="U152" s="138">
        <f t="shared" si="75"/>
        <v>0.1</v>
      </c>
      <c r="V152" s="138">
        <f t="shared" si="75"/>
        <v>0.1</v>
      </c>
      <c r="W152" s="138">
        <f t="shared" si="75"/>
        <v>0.1</v>
      </c>
      <c r="X152" s="138">
        <f t="shared" si="75"/>
        <v>0.1</v>
      </c>
      <c r="Y152" s="138">
        <f t="shared" si="75"/>
        <v>0.1</v>
      </c>
    </row>
    <row r="153" spans="1:29" ht="15" hidden="1" customHeight="1" outlineLevel="1" x14ac:dyDescent="0.35">
      <c r="B153" s="21" t="s">
        <v>83</v>
      </c>
      <c r="C153" s="21"/>
      <c r="D153" s="11"/>
      <c r="E153" s="11"/>
      <c r="F153" s="21"/>
      <c r="G153" s="21"/>
      <c r="H153" s="23"/>
      <c r="I153" s="23"/>
      <c r="J153" s="94"/>
      <c r="K153" s="156">
        <f ca="1">K149*(K152/12)</f>
        <v>0</v>
      </c>
      <c r="L153" s="156">
        <f ca="1">L149*(L152/12)</f>
        <v>0</v>
      </c>
      <c r="M153" s="156">
        <f ca="1">M149*(M152/12)</f>
        <v>0</v>
      </c>
      <c r="N153" s="156">
        <f ca="1">N149*(N152/12)</f>
        <v>980.3921568627452</v>
      </c>
      <c r="O153" s="156">
        <f t="shared" ref="O153:Y153" ca="1" si="76">O149*(O152/12)</f>
        <v>848.57472400724976</v>
      </c>
      <c r="P153" s="156">
        <f t="shared" ca="1" si="76"/>
        <v>715.64958163196036</v>
      </c>
      <c r="Q153" s="156">
        <f t="shared" ca="1" si="76"/>
        <v>581.60742125351726</v>
      </c>
      <c r="R153" s="156">
        <f t="shared" ca="1" si="76"/>
        <v>446.43885616601159</v>
      </c>
      <c r="S153" s="156">
        <f t="shared" ca="1" si="76"/>
        <v>310.1344207836529</v>
      </c>
      <c r="T153" s="156">
        <f t="shared" ca="1" si="76"/>
        <v>368.76300135046199</v>
      </c>
      <c r="U153" s="156">
        <f t="shared" ca="1" si="76"/>
        <v>0</v>
      </c>
      <c r="V153" s="156">
        <f t="shared" ca="1" si="76"/>
        <v>0</v>
      </c>
      <c r="W153" s="156">
        <f t="shared" ca="1" si="76"/>
        <v>0</v>
      </c>
      <c r="X153" s="156">
        <f t="shared" ca="1" si="76"/>
        <v>0</v>
      </c>
      <c r="Y153" s="156">
        <f t="shared" ca="1" si="76"/>
        <v>0</v>
      </c>
      <c r="AA153" s="157"/>
      <c r="AC153" s="158"/>
    </row>
    <row r="154" spans="1:29" ht="5" hidden="1" customHeight="1" outlineLevel="1" x14ac:dyDescent="0.35"/>
    <row r="155" spans="1:29" collapsed="1" x14ac:dyDescent="0.35">
      <c r="A155" s="17" t="s">
        <v>24</v>
      </c>
      <c r="B155" s="11" t="s">
        <v>41</v>
      </c>
      <c r="C155" s="11"/>
      <c r="D155" s="11"/>
      <c r="E155" s="11"/>
      <c r="F155" s="11"/>
      <c r="G155" s="11"/>
      <c r="V155" s="83"/>
    </row>
    <row r="156" spans="1:29" x14ac:dyDescent="0.35">
      <c r="V156" s="83"/>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ToC</vt:lpstr>
      <vt:lpstr>Output</vt:lpstr>
      <vt:lpstr>Working Capital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2019-02-03T20:45:07Z</dcterms:created>
  <dcterms:modified xsi:type="dcterms:W3CDTF">2025-02-05T22:56:37Z</dcterms:modified>
</cp:coreProperties>
</file>